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knezevic\Desktop\Priprema Ivana\UGOVORI\2025\SERVIS, POPRAVAK I REZERVNI DIJELOVI SPECIJALNIH VOZILA I STROJEVA ZA PRANJE I ČIŠĆENJE JAVNIH PROMETNIH POVRŠINA MARKI TENAX, BUCHER, RAVO I LADOG\"/>
    </mc:Choice>
  </mc:AlternateContent>
  <xr:revisionPtr revIDLastSave="0" documentId="13_ncr:1_{222ADA32-1468-42CA-96E8-A72E718DA6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5" i="1" l="1"/>
  <c r="B408" i="1"/>
  <c r="B398" i="1"/>
  <c r="B370" i="1"/>
  <c r="B369" i="1"/>
  <c r="B368" i="1"/>
  <c r="B367" i="1"/>
  <c r="B366" i="1"/>
  <c r="B365" i="1"/>
  <c r="B364" i="1"/>
  <c r="B363" i="1"/>
  <c r="B355" i="1"/>
  <c r="B351" i="1"/>
  <c r="B350" i="1"/>
  <c r="B347" i="1"/>
  <c r="B345" i="1"/>
  <c r="B339" i="1"/>
  <c r="B335" i="1"/>
  <c r="B334" i="1"/>
  <c r="B333" i="1"/>
  <c r="B332" i="1"/>
  <c r="B318" i="1"/>
  <c r="B317" i="1"/>
  <c r="B316" i="1"/>
  <c r="B315" i="1"/>
  <c r="B314" i="1"/>
  <c r="B313" i="1"/>
  <c r="B312" i="1"/>
  <c r="B311" i="1"/>
  <c r="B310" i="1"/>
  <c r="B309" i="1"/>
  <c r="B293" i="1"/>
  <c r="B291" i="1"/>
  <c r="B290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48" i="1"/>
  <c r="B238" i="1"/>
  <c r="B211" i="1"/>
  <c r="B193" i="1"/>
  <c r="B191" i="1"/>
  <c r="B179" i="1"/>
  <c r="B105" i="1"/>
  <c r="B98" i="1"/>
  <c r="B96" i="1"/>
  <c r="B95" i="1"/>
  <c r="B94" i="1"/>
  <c r="B93" i="1"/>
  <c r="B92" i="1"/>
  <c r="B91" i="1"/>
  <c r="B90" i="1"/>
  <c r="B88" i="1"/>
  <c r="B83" i="1"/>
  <c r="B76" i="1"/>
  <c r="B75" i="1"/>
  <c r="B72" i="1"/>
  <c r="B61" i="1"/>
  <c r="B60" i="1"/>
  <c r="B59" i="1"/>
  <c r="B55" i="1"/>
  <c r="B41" i="1"/>
  <c r="B37" i="1"/>
  <c r="B35" i="1"/>
  <c r="B21" i="1"/>
  <c r="B3" i="1"/>
  <c r="I395" i="1"/>
  <c r="I391" i="1"/>
  <c r="I388" i="1"/>
  <c r="I369" i="1"/>
  <c r="I365" i="1"/>
  <c r="I362" i="1"/>
  <c r="I344" i="1"/>
  <c r="I340" i="1"/>
  <c r="I337" i="1"/>
  <c r="I318" i="1"/>
  <c r="I314" i="1"/>
  <c r="I311" i="1"/>
  <c r="I293" i="1"/>
  <c r="I289" i="1"/>
  <c r="I286" i="1"/>
  <c r="I267" i="1"/>
  <c r="I263" i="1"/>
  <c r="I260" i="1"/>
  <c r="I242" i="1"/>
  <c r="I238" i="1"/>
  <c r="I235" i="1"/>
  <c r="I216" i="1"/>
  <c r="I212" i="1"/>
  <c r="I209" i="1"/>
  <c r="I191" i="1"/>
  <c r="I187" i="1"/>
  <c r="I184" i="1"/>
  <c r="I165" i="1"/>
  <c r="I161" i="1"/>
  <c r="I158" i="1"/>
  <c r="I140" i="1"/>
  <c r="I136" i="1"/>
  <c r="I133" i="1"/>
  <c r="I114" i="1"/>
  <c r="I110" i="1"/>
  <c r="I107" i="1"/>
  <c r="I89" i="1"/>
  <c r="I85" i="1"/>
  <c r="I82" i="1"/>
  <c r="I63" i="1"/>
  <c r="I59" i="1"/>
  <c r="I56" i="1"/>
  <c r="I38" i="1"/>
  <c r="I34" i="1"/>
  <c r="I31" i="1"/>
  <c r="I12" i="1"/>
  <c r="I8" i="1"/>
  <c r="I5" i="1"/>
  <c r="I420" i="1"/>
  <c r="I416" i="1"/>
  <c r="I413" i="1"/>
</calcChain>
</file>

<file path=xl/sharedStrings.xml><?xml version="1.0" encoding="utf-8"?>
<sst xmlns="http://schemas.openxmlformats.org/spreadsheetml/2006/main" count="1038" uniqueCount="573">
  <si>
    <t>Redni broj</t>
  </si>
  <si>
    <t>Tekstualni opis stavke</t>
  </si>
  <si>
    <t>Jedinica mjere</t>
  </si>
  <si>
    <t>Količina</t>
  </si>
  <si>
    <t>A</t>
  </si>
  <si>
    <t>B</t>
  </si>
  <si>
    <t>C</t>
  </si>
  <si>
    <t>D</t>
  </si>
  <si>
    <t>E</t>
  </si>
  <si>
    <t>F</t>
  </si>
  <si>
    <t>Ukupno bez PDV</t>
  </si>
  <si>
    <t>kom</t>
  </si>
  <si>
    <t>Kataloški broj</t>
  </si>
  <si>
    <t>JOYSTICK (G-268, G-269)</t>
  </si>
  <si>
    <t>INDIKATOR LERA (G-268,G-269)</t>
  </si>
  <si>
    <t>LAMPA ŠTOP DESNA</t>
  </si>
  <si>
    <t>LAMPA ŠTOP LIJEVA</t>
  </si>
  <si>
    <t>NOSAČ KOTAČA USISNOG GRLA</t>
  </si>
  <si>
    <t>MAGNET 12V/27W</t>
  </si>
  <si>
    <t>MAGNET 12V/17W</t>
  </si>
  <si>
    <t>UTIKAČ MAGNETSKOG VENTILA</t>
  </si>
  <si>
    <t>NAPLATAK KOTAČA</t>
  </si>
  <si>
    <t>106771-4-0283215708</t>
  </si>
  <si>
    <t>BRTVILO POKLOPCA VENTILA</t>
  </si>
  <si>
    <t>028103483G</t>
  </si>
  <si>
    <t>KLIZAČ ZUPČASTOG REMENA RAZVODA MOTORA</t>
  </si>
  <si>
    <t>KLIP GLAVNOG UPRAVLJAČKOG BLOKA HIDRAULIKE</t>
  </si>
  <si>
    <t>KLIP BLOKA HIDRAULIKE VENTILA 3/2</t>
  </si>
  <si>
    <t>KLIP BLOKA HIDRAULIKE VENTILA 2/2</t>
  </si>
  <si>
    <t>FILTER GORIVA MOTORA</t>
  </si>
  <si>
    <t>WK 817/3 x</t>
  </si>
  <si>
    <t>WK 842</t>
  </si>
  <si>
    <t>FILTER GORIVA</t>
  </si>
  <si>
    <t>WK 854/2</t>
  </si>
  <si>
    <t>FILTER ZRAKA MOTORA</t>
  </si>
  <si>
    <t>C 15 165/3</t>
  </si>
  <si>
    <t>C 16 302</t>
  </si>
  <si>
    <t>C 23 220</t>
  </si>
  <si>
    <t>CF 2135</t>
  </si>
  <si>
    <t>ELEKTROPOKRETAČ 12V 1,7kW 9 ZUBA</t>
  </si>
  <si>
    <t>A 004 151 79 01</t>
  </si>
  <si>
    <t>ELEKTROPOKRETAČ</t>
  </si>
  <si>
    <t>ELEKTROPOKRETAČ 12 V 10 ZUBA BOSCH</t>
  </si>
  <si>
    <t xml:space="preserve">0 001 218 110 </t>
  </si>
  <si>
    <t>MODULATOR EGR</t>
  </si>
  <si>
    <t>ELEKTROPOKRETAČ 12V</t>
  </si>
  <si>
    <t>0 001 109 355</t>
  </si>
  <si>
    <t>NOSAČ ČETKICA</t>
  </si>
  <si>
    <t>AUTOMAT ELEKTROPOKRETAČA BOSCH</t>
  </si>
  <si>
    <t>0 331 303 070</t>
  </si>
  <si>
    <t>ALTERNATOR</t>
  </si>
  <si>
    <t>FILTER ULJA MOTORA</t>
  </si>
  <si>
    <t>PF 1050/1 n</t>
  </si>
  <si>
    <t>W 920/8</t>
  </si>
  <si>
    <t>PUMPA ZA VODU</t>
  </si>
  <si>
    <t>INDIKATOR TEMPERATURE</t>
  </si>
  <si>
    <t>028906081-12</t>
  </si>
  <si>
    <t>TERMOSTAT MOTORA S GUMICOM</t>
  </si>
  <si>
    <t>TERMOSTAT</t>
  </si>
  <si>
    <t>POLUGA NATEZAČA REMENA</t>
  </si>
  <si>
    <t>NOSAČ NATEZAČA REMENA</t>
  </si>
  <si>
    <t>REMENICA NATEZAČA NATEZNA</t>
  </si>
  <si>
    <t>028145278E</t>
  </si>
  <si>
    <t>NATEZAČ REMENA</t>
  </si>
  <si>
    <t>AMORTIZER NATEZAČA REMENA</t>
  </si>
  <si>
    <t>A 604 200 03 14</t>
  </si>
  <si>
    <t>OPRUGA NATEZAČA REMENA</t>
  </si>
  <si>
    <t>REMEN KANALNI 6 PK 1045</t>
  </si>
  <si>
    <t>028903137 6PK-1045</t>
  </si>
  <si>
    <t>REMEN KANALNI 5 PK 1180</t>
  </si>
  <si>
    <t>RELEJ ZA PALJENJE 7 IZVODA (VW, AUDI)</t>
  </si>
  <si>
    <t>028 906 124 6</t>
  </si>
  <si>
    <t xml:space="preserve">RELEJ MOTORIĆA BRISAČA STAKLA </t>
  </si>
  <si>
    <t>VENTIL ELEKTROMAGNETSKI ZA GAŠENJE MOTORA 12V</t>
  </si>
  <si>
    <t>VENTIL BLOK</t>
  </si>
  <si>
    <t>VENTIL BLOK HIDRAULIKE S POVRATOM ZA HLAĐENJE MOTORA</t>
  </si>
  <si>
    <t>GRIJAČ MOTORA</t>
  </si>
  <si>
    <t>VIJAK SLIJEPI</t>
  </si>
  <si>
    <t>20-0009801302</t>
  </si>
  <si>
    <t>09316229-0</t>
  </si>
  <si>
    <t>KOLJENO ARMIRANO TURBINE MOTORA</t>
  </si>
  <si>
    <t>ČEP HLADNJAKA</t>
  </si>
  <si>
    <t>PREKIDAČ ŠTOP</t>
  </si>
  <si>
    <t>1JO945511 A</t>
  </si>
  <si>
    <t>MIKROPREKIDAČ ZA ZUJALICU I RIKVERC LAMPU V165 1C5 G268,26</t>
  </si>
  <si>
    <t>PREKIDAČ</t>
  </si>
  <si>
    <t>PREKIDAČ ZA 4 POKAZIVAČA SMJERA</t>
  </si>
  <si>
    <t>ODUŠAK PVC</t>
  </si>
  <si>
    <t>028103491J</t>
  </si>
  <si>
    <t>INDIKATOR PROTOKA ZRAKA</t>
  </si>
  <si>
    <t>NASTAVAK MJERAČA ULJA PVC</t>
  </si>
  <si>
    <t>028103663B</t>
  </si>
  <si>
    <t xml:space="preserve">BRAVA LIJEVIH VRATA KABINE </t>
  </si>
  <si>
    <t>grt</t>
  </si>
  <si>
    <t>G129-40-106</t>
  </si>
  <si>
    <t>BRAVA ZA UKLJUČIVANJE</t>
  </si>
  <si>
    <t>SENZOR KOTAČA</t>
  </si>
  <si>
    <t>G129-40-114</t>
  </si>
  <si>
    <t>STAKLO KLIZNO PVC NA KROVU KABINE</t>
  </si>
  <si>
    <t>G129-40-126</t>
  </si>
  <si>
    <t>FAR S POKAZIVAČEM SMJERA LIJEVI = DESNI</t>
  </si>
  <si>
    <t>HELLA 1AB 005 213-001</t>
  </si>
  <si>
    <t>FAR S POKAZIVAČEM SMJERA DESNI</t>
  </si>
  <si>
    <t>HELLA 1EA 007 108-021</t>
  </si>
  <si>
    <t>FAR S POKAZIVAČEM SMJERA LIJEVI</t>
  </si>
  <si>
    <t>HELLA 1EA 007 108-011</t>
  </si>
  <si>
    <t>LAMPA ROTO 12V ŽUTA</t>
  </si>
  <si>
    <t>HELLA 2RL 006 846-001</t>
  </si>
  <si>
    <t>NOSAČ ROTO LAMPE</t>
  </si>
  <si>
    <t>8H6006294-03</t>
  </si>
  <si>
    <t>POKAZIVAČ SMJERA BOČNI</t>
  </si>
  <si>
    <t>HELLA 2BA 001 227-211</t>
  </si>
  <si>
    <t>VENTIL GRIJAČA KABINE</t>
  </si>
  <si>
    <t>171819809E</t>
  </si>
  <si>
    <t>CIJEV GRIJAČA KABINE</t>
  </si>
  <si>
    <t>G129-26-209</t>
  </si>
  <si>
    <t>G129-26-210</t>
  </si>
  <si>
    <t>RAZVODNIK GRIJAČA KABINE</t>
  </si>
  <si>
    <t>G129- 26- 211</t>
  </si>
  <si>
    <t>G129- 26- 212</t>
  </si>
  <si>
    <t>G129- 26- 213</t>
  </si>
  <si>
    <t>MOTORIĆ BRISAČA STAKLA</t>
  </si>
  <si>
    <t>G129-43-051</t>
  </si>
  <si>
    <t>KUTIJA ZA OSIGURAČE</t>
  </si>
  <si>
    <t>161.00.40.030.01</t>
  </si>
  <si>
    <t>RUČICA RUČNE KOČNICE</t>
  </si>
  <si>
    <t>G129-41-008</t>
  </si>
  <si>
    <t>PEDALA GASA</t>
  </si>
  <si>
    <t>G129-41-010</t>
  </si>
  <si>
    <t>ČEP SPREMNIKA GORIVA</t>
  </si>
  <si>
    <t>G129-27-114</t>
  </si>
  <si>
    <t>MJERAČ GORIVA</t>
  </si>
  <si>
    <t>G129-27-117</t>
  </si>
  <si>
    <t>INDIKATOR RAZINE TEKUĆINE</t>
  </si>
  <si>
    <t>HIDROPUMPA VISCO VENTILATORA</t>
  </si>
  <si>
    <t>G129-26-305</t>
  </si>
  <si>
    <t>VISKO VENTILATOR</t>
  </si>
  <si>
    <t>G129-26-306</t>
  </si>
  <si>
    <t>CIJEV ZA VODU</t>
  </si>
  <si>
    <t>G129-26-310</t>
  </si>
  <si>
    <t>G129-26-312</t>
  </si>
  <si>
    <t>G129-26-315</t>
  </si>
  <si>
    <t>CILINDAR KVAČILA SERVO</t>
  </si>
  <si>
    <t>G129-26-301</t>
  </si>
  <si>
    <t>PUMPA KOČIONA GLAVNA</t>
  </si>
  <si>
    <t>POSUDA ZA ULJE</t>
  </si>
  <si>
    <t>G129-20-106</t>
  </si>
  <si>
    <t>VENTIL NEPOVRATNI KOČIONE PUMPE</t>
  </si>
  <si>
    <t>G129-20-104A</t>
  </si>
  <si>
    <t>CRIJEVO KOČNICE GUMENO</t>
  </si>
  <si>
    <t>G129-20-107</t>
  </si>
  <si>
    <t>SPONA KOMPLET</t>
  </si>
  <si>
    <t xml:space="preserve">komplet </t>
  </si>
  <si>
    <t>G129-10-113</t>
  </si>
  <si>
    <t>SPONA</t>
  </si>
  <si>
    <t>KARDAN PREDNJI</t>
  </si>
  <si>
    <t>G129-10-105</t>
  </si>
  <si>
    <t>KARDAN SREDNJI S LEŽAJEM</t>
  </si>
  <si>
    <t>KARDAN S KINETIČKIM ZGLOBOM</t>
  </si>
  <si>
    <t>KRAJNIK VOLANA</t>
  </si>
  <si>
    <t>G129-10-112</t>
  </si>
  <si>
    <t>KRAJNIK SPONE</t>
  </si>
  <si>
    <t>GIBANJ STRAŽNJI</t>
  </si>
  <si>
    <t>G129-10-122</t>
  </si>
  <si>
    <t>STEZAČ PREDNJEG GIBNJA 60x85</t>
  </si>
  <si>
    <t>SELEN BLOK PREDNJEG GIBNJA</t>
  </si>
  <si>
    <t>MANŠETA KINETIČKOG ZGLOBA FI 95/30 mm</t>
  </si>
  <si>
    <t>952.06.019.01</t>
  </si>
  <si>
    <t>KRAJNIK SPONE VOLANA</t>
  </si>
  <si>
    <t>PUMPA VOLANA</t>
  </si>
  <si>
    <t>G129-60-001</t>
  </si>
  <si>
    <t>PUMPA GORIVA (AC)</t>
  </si>
  <si>
    <t>1 518 0019A</t>
  </si>
  <si>
    <t>CILINDAR VOLANA PREDNJI</t>
  </si>
  <si>
    <t>G129-61-020</t>
  </si>
  <si>
    <t>KRAJNIK TORZIONE OSOVINE</t>
  </si>
  <si>
    <t>CILINDAR VOLANA ZADNJI</t>
  </si>
  <si>
    <t>G129-61-033</t>
  </si>
  <si>
    <t>VENTIL HIDRAULIKE STRAŽNJEG KOTAČA</t>
  </si>
  <si>
    <t>G129-67-144</t>
  </si>
  <si>
    <t>HELLA 6HF 001 579-011</t>
  </si>
  <si>
    <t>RUČICA POKAZIVAČA SMJERA</t>
  </si>
  <si>
    <t>20-0009800211</t>
  </si>
  <si>
    <t>PREKIDAČ KOMANDNI</t>
  </si>
  <si>
    <t>NX303001</t>
  </si>
  <si>
    <t>POTENCIOMETAR ČETKE</t>
  </si>
  <si>
    <t>07-632-8602</t>
  </si>
  <si>
    <t>POTENCIOMETAR TURBINE</t>
  </si>
  <si>
    <t>018148/8A</t>
  </si>
  <si>
    <t>POTENCIOMETAR</t>
  </si>
  <si>
    <t>VENTIL ELEKTROMAGNETSKI SA ŠPULAMA</t>
  </si>
  <si>
    <t>20-021504</t>
  </si>
  <si>
    <t>KUĆIŠTE ELEKTROMAGNETSKOG VENTILA</t>
  </si>
  <si>
    <t>20-114414</t>
  </si>
  <si>
    <t>ŠPULA MAGNETNA 12V</t>
  </si>
  <si>
    <t>20-0009899604</t>
  </si>
  <si>
    <t>HIDROPUMPA VOLANA</t>
  </si>
  <si>
    <t>HIDROPUMPA POGONA MOTORA VENTILATORA</t>
  </si>
  <si>
    <t>0037437805497R</t>
  </si>
  <si>
    <t>GLAVČINA STRAŽNJA</t>
  </si>
  <si>
    <t>952.06.004.03</t>
  </si>
  <si>
    <t>GLAVČINA PREDNJA = STRAŽNJA</t>
  </si>
  <si>
    <t>VIJAK GLAVČINE</t>
  </si>
  <si>
    <t>819.06.006.01</t>
  </si>
  <si>
    <t>PRIRUBNICA ZA ČISTILICU</t>
  </si>
  <si>
    <t>952.06.009.01</t>
  </si>
  <si>
    <t>LEŽAJ KUGLIČNI 6013 2RSR</t>
  </si>
  <si>
    <t>005.02.0132</t>
  </si>
  <si>
    <t>LEŽAJ KUGLIČNI 6213</t>
  </si>
  <si>
    <t>005.01.0127</t>
  </si>
  <si>
    <t>MATICA VIJKA GLAVČINE</t>
  </si>
  <si>
    <t>006.08.0206</t>
  </si>
  <si>
    <t>MATICA</t>
  </si>
  <si>
    <t>MATICA VIJKA PREDNJEG GIBNJA M16x1,5 DIN937</t>
  </si>
  <si>
    <t>MATICA STEZAČA PREDNJEG GIBNJA M14 DIN 934</t>
  </si>
  <si>
    <t>MATICA GLAVČINE</t>
  </si>
  <si>
    <t>007.01.0210</t>
  </si>
  <si>
    <t>OSIGURAČ GLAVČINE</t>
  </si>
  <si>
    <t>011.11.0248</t>
  </si>
  <si>
    <t>OSIGURAČ MATICE GLAVČINE</t>
  </si>
  <si>
    <t>OBLOGE KOČNICE PREDNJA = STRAŽNJA</t>
  </si>
  <si>
    <t>DISK PLOČA PREDNJA = STRAŽNJA</t>
  </si>
  <si>
    <t>VIJENAC SENZORA ABS-a</t>
  </si>
  <si>
    <t>MATICA GLAVČINE KOTAČA</t>
  </si>
  <si>
    <t>SEMERING GLAVČINE PREDNJI=ZADNJI</t>
  </si>
  <si>
    <t>OSIGURAČ LEŽAJA GLAVČINE</t>
  </si>
  <si>
    <t>RUKAVAC GLAVČINE</t>
  </si>
  <si>
    <t>SEMERING RUKAVCA</t>
  </si>
  <si>
    <t>LEŽAJ KLIZNI RUKAVCA</t>
  </si>
  <si>
    <t>LEŽAJ KONUSNI</t>
  </si>
  <si>
    <t>ČEP ZAŠTITNI PRIRUBNICE GLAVČINE</t>
  </si>
  <si>
    <t>ZGLOB HOMOKINETIČKI</t>
  </si>
  <si>
    <t>952.06.700.02</t>
  </si>
  <si>
    <t>STEZALJKA MANŠETE KONUSNOG ZGLOBA fi 100</t>
  </si>
  <si>
    <t>954.06.031.01</t>
  </si>
  <si>
    <t>005.09.0152</t>
  </si>
  <si>
    <t>LEŽAJ KUGLIČNI</t>
  </si>
  <si>
    <t>005.02.0131</t>
  </si>
  <si>
    <t>LEŽAJ KUGLIČNI DVOREDNI</t>
  </si>
  <si>
    <t>4211 ATN9</t>
  </si>
  <si>
    <t>LEŽAJ KONUSNO VALJKASTI</t>
  </si>
  <si>
    <t>32205 BJ2/Q</t>
  </si>
  <si>
    <t>RETROVIZOR - STARI LADOG</t>
  </si>
  <si>
    <t>MEKRA 51.2493.131H</t>
  </si>
  <si>
    <t>PUMPA POGONA ZA VOŽNJU GLAVNA</t>
  </si>
  <si>
    <t>016.04.0421</t>
  </si>
  <si>
    <t>POKLOPAC LEŽAJA STRAŽNJEG REDUKTORA KOTAČA</t>
  </si>
  <si>
    <t>954.06.004.04</t>
  </si>
  <si>
    <t>PLOČA ZUPČASTA MEHANIZMA ZA PODEŠAVANJE KOČNICA</t>
  </si>
  <si>
    <t>OSOVINICA ZA UKLJUČIVANJE MEHANIZMA ZA PODEŠAVANJE KOČNICA</t>
  </si>
  <si>
    <t>CILINDAR KOČIONI STRAŽNJI</t>
  </si>
  <si>
    <t>REGULATOR KOČNICA</t>
  </si>
  <si>
    <t>MATICA ZA REGULACIJU MEHANIZMA ZA PODEŠAVANJE KOČNICA</t>
  </si>
  <si>
    <t>MEHANIZAM ZA PODEŠAVANJE KOČNICA</t>
  </si>
  <si>
    <t>43683.1</t>
  </si>
  <si>
    <t>AMORTIZER VRATA PLINSKI</t>
  </si>
  <si>
    <t>07-128-8011</t>
  </si>
  <si>
    <t>PROFIL GUMENI</t>
  </si>
  <si>
    <t>m</t>
  </si>
  <si>
    <t>08-543-1032</t>
  </si>
  <si>
    <t>VENTIL ZA ZATVARANJE VODE</t>
  </si>
  <si>
    <t>07-505-0010</t>
  </si>
  <si>
    <t>FILTER VODE</t>
  </si>
  <si>
    <t>07-531-8009-2</t>
  </si>
  <si>
    <t>FILTER VODE- KOMPLET</t>
  </si>
  <si>
    <t>130 605 93 04</t>
  </si>
  <si>
    <t>PUMPA ZA VODU 201 12V FLOJET</t>
  </si>
  <si>
    <t>PREKIDAČ ELEKTROMAGNETSKI 2/2 12V 1/2"</t>
  </si>
  <si>
    <t>07-527-0007</t>
  </si>
  <si>
    <t>MOTORIĆ STRAŽNJIH VRATA</t>
  </si>
  <si>
    <t>07-675-8003</t>
  </si>
  <si>
    <t>VENTILATOR TURBINE</t>
  </si>
  <si>
    <t>03-501-8001</t>
  </si>
  <si>
    <t>HIDROMOTOR TURBINE</t>
  </si>
  <si>
    <t>07-561-8001</t>
  </si>
  <si>
    <t>CRIJEVO USISNOG GRLA REBRASTO GUMENO FI 200mm</t>
  </si>
  <si>
    <t>07-411-8002</t>
  </si>
  <si>
    <t>CRIJEVO USISNOG GRLA</t>
  </si>
  <si>
    <t>STEZALJKA CRIJEVA USISNOG GRLA FI 200/210</t>
  </si>
  <si>
    <t>06-483-0155</t>
  </si>
  <si>
    <t>GUMA USISNOG GRLA</t>
  </si>
  <si>
    <t>05-477-8201</t>
  </si>
  <si>
    <t>KOTAČ USISNOG GRLA 160x50</t>
  </si>
  <si>
    <t>03-581-8012</t>
  </si>
  <si>
    <t>PIKSA KOTAČA USISNOG GRLA</t>
  </si>
  <si>
    <t>KOTAČ USISNOG GRLA ZADNJI LADOG NOVI</t>
  </si>
  <si>
    <t>KOTAČ USISNOG GRLA VELIKI</t>
  </si>
  <si>
    <t>GUMA BOČNA USISNOG GRLA</t>
  </si>
  <si>
    <t>05-612-8001</t>
  </si>
  <si>
    <t>GUMA SABIRNA USISNOG GRLA</t>
  </si>
  <si>
    <t>GUMA SABIRNA KRAĆA</t>
  </si>
  <si>
    <t>GRLO USISNO</t>
  </si>
  <si>
    <t xml:space="preserve">GUMA KLAPNE USISNOG GRLA SABIRNA </t>
  </si>
  <si>
    <t>GUMA USISNOG GRLA PREDNJA</t>
  </si>
  <si>
    <t>05-612-8002</t>
  </si>
  <si>
    <t>GUMA ODBOJNA</t>
  </si>
  <si>
    <t>PLOČA LIMENA</t>
  </si>
  <si>
    <t>05-512-8001</t>
  </si>
  <si>
    <t>METLICA NASTAVKA USISNOG GRLA</t>
  </si>
  <si>
    <t>07-443-0550</t>
  </si>
  <si>
    <t>CILINDAR S MOTOROM USISNOG GRLA</t>
  </si>
  <si>
    <t>07-675-8019</t>
  </si>
  <si>
    <t>AMORTIZER ČETKE PLINSKI</t>
  </si>
  <si>
    <t>07-128-8002</t>
  </si>
  <si>
    <t xml:space="preserve">VIJAK BOČNE ČETKE ZATEZNI </t>
  </si>
  <si>
    <t>07-146-8001</t>
  </si>
  <si>
    <t>METLA TANJURASTA</t>
  </si>
  <si>
    <t>07-453-1568</t>
  </si>
  <si>
    <t>HIDROMOTOR ČETKE</t>
  </si>
  <si>
    <t>07-561-1002</t>
  </si>
  <si>
    <t>MOTOR HIDRAULIČKI VENTILATORA TURBINE</t>
  </si>
  <si>
    <t>CILINDAR ZA DIZANJE I SPUŠTANJE ČETKE</t>
  </si>
  <si>
    <t>CILINDAR ZA DIZANJE I SPUŠANJE ČETKE</t>
  </si>
  <si>
    <t>SENZOR VODE U FILTERU GORIVA</t>
  </si>
  <si>
    <t>VENTIL USPUŠNIH PLINOVA EGR</t>
  </si>
  <si>
    <t>BRTVILO VENTILA MOTORA EGR</t>
  </si>
  <si>
    <t>BRTVILO CIJEVI EGR-a VENTILA</t>
  </si>
  <si>
    <t>CRIJEVO ARMIRANO ZA USISAVANJE LIŠĆA</t>
  </si>
  <si>
    <t>07-411-8005</t>
  </si>
  <si>
    <t>CRIJEVO ZA LIŠĆE GUMENO</t>
  </si>
  <si>
    <t>07-483-0105</t>
  </si>
  <si>
    <t>CRIJEVO ZA LIŠĆE PVC L-3000 mm</t>
  </si>
  <si>
    <t>PODLOŠKA VIJKA PREDNJEG GIBNJA 17mm DIN125</t>
  </si>
  <si>
    <t>BRTVILO DIZE ZA PRANJE</t>
  </si>
  <si>
    <t>13.19.25.0010</t>
  </si>
  <si>
    <t>MLAZNICA ZA VODU</t>
  </si>
  <si>
    <t>13.19.25.0011</t>
  </si>
  <si>
    <t>SPOJNICA LANCA</t>
  </si>
  <si>
    <t>13.19.25.0015</t>
  </si>
  <si>
    <t>LANAC PREDNJIH MLAZNICA l=2500</t>
  </si>
  <si>
    <t>13.19.25.0030</t>
  </si>
  <si>
    <t>KUĆIŠTE ULOŠKA FILTERA ZA VODU</t>
  </si>
  <si>
    <t>KUĆIŠTE FILTERA VODE KOBIT</t>
  </si>
  <si>
    <t>ELEMENT ZA CENTRIRANJE ULOŠKA FILTERA VODE</t>
  </si>
  <si>
    <t>POSUDA FILTERA ZA VODU</t>
  </si>
  <si>
    <t>BRTVA USISA - ISPUHA</t>
  </si>
  <si>
    <t>2 202 2078</t>
  </si>
  <si>
    <t>BRTVILO USISNE GRANE</t>
  </si>
  <si>
    <t>W028197170</t>
  </si>
  <si>
    <t>LIM ZAŠTITNI TURBINE</t>
  </si>
  <si>
    <t>W028145811B</t>
  </si>
  <si>
    <t>BRTVILO ISPUŠNE GRANE</t>
  </si>
  <si>
    <t>W028145009B</t>
  </si>
  <si>
    <t>VENTIL EGR TURBO KOMPRESORA</t>
  </si>
  <si>
    <t>W028T31501E</t>
  </si>
  <si>
    <t>CIJEV TURBINE GUMENA</t>
  </si>
  <si>
    <t>W028129627H</t>
  </si>
  <si>
    <t>AMORTIZER PLINSKI POSIPAČA SOLI</t>
  </si>
  <si>
    <t>AMORTIZER PLINSKI KUĆIŠTA TURBINE NADOGRADNJE 200/1300N</t>
  </si>
  <si>
    <t>07-128-8015</t>
  </si>
  <si>
    <t>GUMA ZAŠTITNA PLINSKOG AMORTIZERA</t>
  </si>
  <si>
    <t>717.871/3</t>
  </si>
  <si>
    <t>MJERAČ ULJA</t>
  </si>
  <si>
    <t>MOTOR POSIPAČA ZA SOL ULJNI</t>
  </si>
  <si>
    <t>SPOJNICA KUTNA</t>
  </si>
  <si>
    <t>SPOJNICA KUTNA DUŽA</t>
  </si>
  <si>
    <t>ČEP SA SITOM ULJA HIDRAULIKE</t>
  </si>
  <si>
    <t>PUNJAČ MOTORA TURBO</t>
  </si>
  <si>
    <t>WT15028145702</t>
  </si>
  <si>
    <t>BRTVILO TURBINE METALNO</t>
  </si>
  <si>
    <t>W0281H253115</t>
  </si>
  <si>
    <t>CIJEV USISNA ZA ZRAK</t>
  </si>
  <si>
    <t>020145834PX010261</t>
  </si>
  <si>
    <t>FILTER ULJA HIDRAULIKE</t>
  </si>
  <si>
    <t>FILTER HIDRAULIKE</t>
  </si>
  <si>
    <t>SEMERING POLUOSOVINE 40x52x6</t>
  </si>
  <si>
    <t>ZGLOB POLUOSOVINE PREDNJI DIO</t>
  </si>
  <si>
    <t>KRIŽ POLUOSOVINE</t>
  </si>
  <si>
    <t>V0634S</t>
  </si>
  <si>
    <t>OSIGURAČ KRUNASTE MATICE LIMENI</t>
  </si>
  <si>
    <t>PRIRUBNICA GLAVČINE KOTAČA</t>
  </si>
  <si>
    <t>GENERATOR IMPULSA 4 POLA L=63,2mm M18x1,5</t>
  </si>
  <si>
    <t>20-6640081101</t>
  </si>
  <si>
    <t>KABEL ZA GENERATORE IMPULSA 4-POLNI 5m</t>
  </si>
  <si>
    <t>20-129-1216</t>
  </si>
  <si>
    <t>DAVAČ IMPULSA</t>
  </si>
  <si>
    <t>340-804-030-005B</t>
  </si>
  <si>
    <t>VENTIL KOČNICE VIŠEPOLOŽAJNI</t>
  </si>
  <si>
    <t>NAMOTAJ VENTILA</t>
  </si>
  <si>
    <t>CILINDAR ZA UKLJUČIVANJE</t>
  </si>
  <si>
    <t>SAJLA POGONA</t>
  </si>
  <si>
    <t>RUČICA MJENJAČA</t>
  </si>
  <si>
    <t>PREKIDAČ NA YOJSTICKU</t>
  </si>
  <si>
    <t>KVAKA VRATA UNUTARNJA</t>
  </si>
  <si>
    <t>POSUDA EKSPANZIONA MOTORA</t>
  </si>
  <si>
    <t>VENTILATOR S VISKOZNOM SPOJKOM</t>
  </si>
  <si>
    <t>KOČNICA LAMELASTA</t>
  </si>
  <si>
    <t>GLAVA MOTORA</t>
  </si>
  <si>
    <t>20-90818401</t>
  </si>
  <si>
    <t>KARIKE MOTORA</t>
  </si>
  <si>
    <t>1027 2015</t>
  </si>
  <si>
    <t>LEŽAJ RADILICE LETEĆI</t>
  </si>
  <si>
    <t>20302197F</t>
  </si>
  <si>
    <t>BRTVILO GLAVE MOTORA</t>
  </si>
  <si>
    <t>2202 2081</t>
  </si>
  <si>
    <t>BRTVA GLAVE MOTORA</t>
  </si>
  <si>
    <t>2 202 2290F</t>
  </si>
  <si>
    <t>SEMERING VODILICE VENTILA</t>
  </si>
  <si>
    <t>4634 0866</t>
  </si>
  <si>
    <t>SEMERING RADILICE PREDNJI</t>
  </si>
  <si>
    <t>E46340871F</t>
  </si>
  <si>
    <t>2203 2245</t>
  </si>
  <si>
    <t>E46072011</t>
  </si>
  <si>
    <t>BRTVILO BAKRENO DIZE MOTORA</t>
  </si>
  <si>
    <t>4506 9921</t>
  </si>
  <si>
    <t>KORITO MOTORA</t>
  </si>
  <si>
    <t>086 2041</t>
  </si>
  <si>
    <t>CIJEV USISNA ULJNE PUMPE</t>
  </si>
  <si>
    <t>2128 2611</t>
  </si>
  <si>
    <t>GUMICA "O" RING CIJEVI ULJA</t>
  </si>
  <si>
    <t>4632 0186</t>
  </si>
  <si>
    <t>GUMICA "O" RING ZADNJEG POKLOPCA LEŽ. RADILICE</t>
  </si>
  <si>
    <t>E46320270</t>
  </si>
  <si>
    <t>GUMICA "O" RING</t>
  </si>
  <si>
    <t>4 632 0069A</t>
  </si>
  <si>
    <t xml:space="preserve">BRTVILO CIJEVI VODE </t>
  </si>
  <si>
    <t>2202 2102</t>
  </si>
  <si>
    <t>BRTVA CIJEVI VODE</t>
  </si>
  <si>
    <t>E22022102</t>
  </si>
  <si>
    <t>TERMOSTAT MOTORA</t>
  </si>
  <si>
    <t>3901 2004</t>
  </si>
  <si>
    <t>PREKIDAČ MOTORA TEMPERATURNI 107*</t>
  </si>
  <si>
    <t>4 596 2034</t>
  </si>
  <si>
    <t>GUMICA TERMOSTATA</t>
  </si>
  <si>
    <t>4901 2016</t>
  </si>
  <si>
    <t>TURBINA MOTORA</t>
  </si>
  <si>
    <t>3524 2098</t>
  </si>
  <si>
    <t>UMETAK ELEKTROMAGNETSKE ZAVOJNICE</t>
  </si>
  <si>
    <t>DIO TLAČNI PREDUPRAVLJAČKI</t>
  </si>
  <si>
    <t>VAGA TLAČNA</t>
  </si>
  <si>
    <t>REGULATOR STRUJNI SR3C 63S-0G12/8</t>
  </si>
  <si>
    <t>REGULATOR STRUJNI SR3C 50S-0G12/8</t>
  </si>
  <si>
    <t>BRTVILO "O" RING 18,77 x 1,78mm S-FKM 70</t>
  </si>
  <si>
    <t>BRTVILO "O" RING 30,00 x 2,00mm NBR 90</t>
  </si>
  <si>
    <t>BRTVILO "O" RING 32,00 x 2,00mm NBR 80</t>
  </si>
  <si>
    <t>BRTVILO "O" RING 38,70 x 2,80mm NBR 90</t>
  </si>
  <si>
    <t>KATALIZATOR</t>
  </si>
  <si>
    <t>SONDA TEMPERATURE</t>
  </si>
  <si>
    <t>SENZOR DIFERENCIJALNI</t>
  </si>
  <si>
    <t>SENZOR BREGASTE MOTORA</t>
  </si>
  <si>
    <t>SENZOR RADILICE MOTORA</t>
  </si>
  <si>
    <t>PODLOŠKA GUMENA</t>
  </si>
  <si>
    <t>RETROVIZOR VANJSKI S GRIJAČEM (G-268,269)</t>
  </si>
  <si>
    <t>MEKRA 51.2493.137H</t>
  </si>
  <si>
    <t>AMORTIZER</t>
  </si>
  <si>
    <t>VIJAK PREDNJEG GIBNJA</t>
  </si>
  <si>
    <t>GIBANJ PREDNJI</t>
  </si>
  <si>
    <t>OSOVINA KOTAČA</t>
  </si>
  <si>
    <t>PUMPA ZA VODU MOTORA</t>
  </si>
  <si>
    <t>NASTAVAK GUMENI</t>
  </si>
  <si>
    <t>E15202107</t>
  </si>
  <si>
    <t>BRTVILO "O" RING GUMENO</t>
  </si>
  <si>
    <t>E46320230A</t>
  </si>
  <si>
    <t>BRTVILO "O" RING GUMENO (AC)</t>
  </si>
  <si>
    <t>4 632 0251</t>
  </si>
  <si>
    <t>PREKIDAČ PODIZAČA STAKLA</t>
  </si>
  <si>
    <t xml:space="preserve"> 000 980 04 92</t>
  </si>
  <si>
    <t>PODIZAČ STAKLA ELEKTRIČNI LIJEVI</t>
  </si>
  <si>
    <t>ČAHURA OSOVINE RUKAVCA</t>
  </si>
  <si>
    <t>OSOVINA RUKAVCA</t>
  </si>
  <si>
    <t>POSUDA RASHLADNE TEKUĆINE HLADNJAKA POMOĆNOG MOTORA</t>
  </si>
  <si>
    <t>PLOČA ZA UČVRŠĆIVANJE GUME NA KLAPNI USISNOG GRLA</t>
  </si>
  <si>
    <t>PLOČA ZA UČVRŠĆIVANJE</t>
  </si>
  <si>
    <t>NOSAČ KLAPNE USISNOG GRLA</t>
  </si>
  <si>
    <t>PLOČA ZA PRIČVRŠĆIVANJE SABIRNE GUME</t>
  </si>
  <si>
    <t>DISTANCA</t>
  </si>
  <si>
    <t>OSOVINICA</t>
  </si>
  <si>
    <t>HIDROMOTOR VOLANA</t>
  </si>
  <si>
    <t>AMORTIZER GASA MOTORA</t>
  </si>
  <si>
    <t>PRSKALICA ZA VODU</t>
  </si>
  <si>
    <t>OPRUGA NATEZAČA REMENA;</t>
  </si>
  <si>
    <t>PLOVAK REZERVOARA GORIVA</t>
  </si>
  <si>
    <t>SERVO UREĐAJ KOČNICA</t>
  </si>
  <si>
    <t>KARDAN ZADNJI SA KINETIČKIM ZGLOBOM</t>
  </si>
  <si>
    <t>FAR LIJEVI (HELLA) S POKAZIVAČEM SMJERA</t>
  </si>
  <si>
    <t>FAR DESNI (HELLA) S POKAZIVAČEM SMJERA</t>
  </si>
  <si>
    <t>POKAZIVAČ SMJERA BOČNI - LIJEVI HELLA</t>
  </si>
  <si>
    <t>POKAZIVAČ SMJERA BOČNI, DESNI HELLA</t>
  </si>
  <si>
    <t>POKAZIVAČ SMJERA BOČNI (HELLA)</t>
  </si>
  <si>
    <t>HOMOKINETIČKI ZGLOB</t>
  </si>
  <si>
    <t>PUMPA ZA VODU "FLOJET" 201 12 V</t>
  </si>
  <si>
    <t>KUĆIŠTE ULOŠKA FILTRA ZA VODU</t>
  </si>
  <si>
    <t>ULOŽAK FILTRA ZA VODU</t>
  </si>
  <si>
    <t>POSUDA FILTRA ZA VODU</t>
  </si>
  <si>
    <t>ULOŽAK FILTRA HIDRAULIKE</t>
  </si>
  <si>
    <t>HIDROPUMPA VENTILATORA</t>
  </si>
  <si>
    <t>CRIJEVO KOČNICA GUMENO</t>
  </si>
  <si>
    <t>GLAVNI KOČNI CILINDAR</t>
  </si>
  <si>
    <t>KRAJNIK TORZIJSKE OSOVINE, KRAĆI</t>
  </si>
  <si>
    <t>MANDŽETA HOMOKINETIČKOG ZGLOBA ZADNJE OSOVINE</t>
  </si>
  <si>
    <t>EKSCENTAR PAKNI KOTAČA LIJEVI</t>
  </si>
  <si>
    <t>MOTOR HIDRAULIKE TURBINE ČISTILICE</t>
  </si>
  <si>
    <t>EKSCENTAR PAKNI KOTAČA DESNI</t>
  </si>
  <si>
    <t>SEMERING PREDNJE OSOVINE 60x75x8</t>
  </si>
  <si>
    <t>KONUSNI VALJKASTI LEŽAJ</t>
  </si>
  <si>
    <t>SAJLA KOČNICE EME</t>
  </si>
  <si>
    <t>VIJAK KOTAČA M18x1,5x55 10.9 nareckan</t>
  </si>
  <si>
    <t>MATICA M18x1,5 DIN74361</t>
  </si>
  <si>
    <t>GLAVA ZGLOBA UPRAVLJAČA M18x1,5 S KONUSOM</t>
  </si>
  <si>
    <t>GLAVA ZGLOBA UPRAVLJAČA M18x1,5  S KONUSOM</t>
  </si>
  <si>
    <t>STEZAČ GIBNJA 60x110  M14</t>
  </si>
  <si>
    <t>NAVLAKA PAPUČICE 82x62x12  CRNA</t>
  </si>
  <si>
    <t>UREĐAJ ZA KOČENJE T52 9"</t>
  </si>
  <si>
    <t>CILINDAR KOČNICE Y31,8mm</t>
  </si>
  <si>
    <t>CILINDAR KOČNICE Y28,5mm</t>
  </si>
  <si>
    <t>KOMPLET  PRIJENOS UPRAVLJANJA HYDRO99</t>
  </si>
  <si>
    <t>SVJETLO SREDNJE H7</t>
  </si>
  <si>
    <t>SVJETLO DUGO H7</t>
  </si>
  <si>
    <t>POKAZIVAČ SMJERA</t>
  </si>
  <si>
    <t>RETROVIZOR VANJSKI S GRIJANJEM</t>
  </si>
  <si>
    <t>ROTIRAJUĆE SVJETLO 12V H1</t>
  </si>
  <si>
    <t>XRUČKA VRATA VANJSKA</t>
  </si>
  <si>
    <t>BRAVA DESNIH VRATA</t>
  </si>
  <si>
    <t>BRAVA LIJEVIH VRATA</t>
  </si>
  <si>
    <t>MOTOR BRISAČA VJETROBRANSKOG STAKLA</t>
  </si>
  <si>
    <t>POLUGA BRISAČA STAKLA</t>
  </si>
  <si>
    <t>BRISAČ STAKLA L=500mm</t>
  </si>
  <si>
    <t>SAPNICA ZA PRSKANJE STAKLA 8x3mm</t>
  </si>
  <si>
    <t>SPREMNIK TEKUĆINE ZA PRANJE STAKLA</t>
  </si>
  <si>
    <t>VENTIL ZA GRIJANJE 0410.1972 14mm</t>
  </si>
  <si>
    <t>ZUJALICA ZA VOŽNJU UNAZAD B/SE 28R CRVENA</t>
  </si>
  <si>
    <t>SVJETLO STRAŽNJE LIJEVO S MAGLENKOM</t>
  </si>
  <si>
    <t>SVJETLO STRAŽNJE DESNO S  SVJETLOM ZA VOŽNJU UNAZAD</t>
  </si>
  <si>
    <t>ISPUŠNA CIJEV</t>
  </si>
  <si>
    <t>PRIGUŠIVAČ ZVUKA VM MOTORA</t>
  </si>
  <si>
    <t>KRAJNJA CIJEV ISPUHA PREMA OTRAGA</t>
  </si>
  <si>
    <t>FILTAR ZA GORIVO</t>
  </si>
  <si>
    <t>ULOŽAK ZRAČNOG FILTRA</t>
  </si>
  <si>
    <t>FILTAR ULJA</t>
  </si>
  <si>
    <t>PROFIL GUMENI 5,0mm, L=4,02m</t>
  </si>
  <si>
    <t>PROFIL CRNI  ZA ISPUNU L=4,02m</t>
  </si>
  <si>
    <t>STAKLO NOŽNOG PROSTORA 1158x253 R=81,5mm</t>
  </si>
  <si>
    <t>PROZOR STRAŽNJI POMIČNI</t>
  </si>
  <si>
    <t>PLINSKI AMORTIZER 300N M8x10 WG A DESNO 27</t>
  </si>
  <si>
    <t>RUČKA ŠIRINE 232 mm</t>
  </si>
  <si>
    <t>STAKLO (NA VRATIMA STRAGA)</t>
  </si>
  <si>
    <t>STAKLO  (NA VRATIMA NAPRIJED)</t>
  </si>
  <si>
    <t>STAKLO DONJE NA VRATIMA</t>
  </si>
  <si>
    <t>PROFILNA BRTVA ZA ZAŠTITU RUBOVA 1,5-3-5 mm    (13,2m)</t>
  </si>
  <si>
    <t>ALTERNATOR 12V 110 A</t>
  </si>
  <si>
    <t>ČEP ULJA MOTORA</t>
  </si>
  <si>
    <t>REMENICA PUMPE ZA VODU</t>
  </si>
  <si>
    <t>ČEP KORITA ULJA</t>
  </si>
  <si>
    <t>BRTVILO KORITA ULJA9801211</t>
  </si>
  <si>
    <t>VENTIL VISOKOTLAČNE PUMPE GORIVA</t>
  </si>
  <si>
    <t>VJETROBRANSKO STAKLO 1058x850 mm R=81,5mm</t>
  </si>
  <si>
    <t>komplet</t>
  </si>
  <si>
    <t>0009801216 </t>
  </si>
  <si>
    <t>1290623533 </t>
  </si>
  <si>
    <t>1290850203 </t>
  </si>
  <si>
    <t>1291183204  </t>
  </si>
  <si>
    <t>YOJSTICK</t>
  </si>
  <si>
    <t>1292615113 </t>
  </si>
  <si>
    <t>1306015403 </t>
  </si>
  <si>
    <t>FILTER VODE I KUČIŠTE FILTERA</t>
  </si>
  <si>
    <t>PREKIDAČ KIP</t>
  </si>
  <si>
    <t>NALJEPNICA SPORIH BRZINA</t>
  </si>
  <si>
    <t>MAHANIZAM ZA PODEŠAVANJE KOČNICA</t>
  </si>
  <si>
    <t>OSNOVICA ZA UKLJUČIVANJE MEHANIZMA ZA PODEŠAVANJE KOČNICA</t>
  </si>
  <si>
    <t>PLČA ZUPČASTIH MEHANIZMA ZA PODEŠAVANJE KOČNICA</t>
  </si>
  <si>
    <t>MATICA ZA REULACIJU MEHANIZMA ZA PODEŠAVANJE KOČNICA</t>
  </si>
  <si>
    <t>INDIKATOR LERA</t>
  </si>
  <si>
    <t>RETROVIZOR VANJSKI S GRIJAČEM</t>
  </si>
  <si>
    <t>KOTAČIĆ USISNOG GRLA ZADNJI</t>
  </si>
  <si>
    <t>PRIJEVOZ (ŠLEPANJE) NEISPRAVNOG VOZILA NA PODRUČJU GRADA ZAGREBA</t>
  </si>
  <si>
    <t>usluga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</si>
  <si>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</si>
  <si>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</si>
  <si>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</si>
  <si>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</si>
  <si>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</si>
  <si>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RADNI SAT SERVISERA NA TERENU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</si>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</sst>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4" xfId="0" applyFont="1" applyBorder="1" applyAlignment="1">
      <alignment horizontal="right" vertical="center" wrapText="1"/>
    </xf>
    <xf numFmtId="4" fontId="5" fillId="0" borderId="1" xfId="0" applyNumberFormat="1" applyFont="1" applyBorder="1"/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left" vertical="center"/>
    </xf>
    <xf numFmtId="1" fontId="11" fillId="4" borderId="1" xfId="0" applyNumberFormat="1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B99C4E7C-87A0-4E5F-B14A-749CC991CAA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2"/>
  <sheetViews>
    <sheetView tabSelected="1" zoomScale="90" zoomScaleNormal="90" zoomScaleSheetLayoutView="50" zoomScalePageLayoutView="80" workbookViewId="0">
      <selection activeCell="F2" sqref="F2"/>
    </sheetView>
  </sheetViews>
  <sheetFormatPr defaultColWidth="9.33203125" defaultRowHeight="15" x14ac:dyDescent="0.2"/>
  <cols>
    <col min="1" max="1" width="7.5" style="13" customWidth="1"/>
    <col min="2" max="2" width="34" style="14" customWidth="1"/>
    <col min="3" max="3" width="102.5" style="11" customWidth="1"/>
    <col min="4" max="5" width="13" style="15" customWidth="1"/>
    <col min="6" max="6" width="24" style="12" customWidth="1"/>
    <col min="7" max="7" width="9.33203125" style="4"/>
    <col min="8" max="8" width="10.33203125" style="4" customWidth="1"/>
    <col min="9" max="9" width="9.33203125" style="4" hidden="1" customWidth="1"/>
    <col min="10" max="16384" width="9.33203125" style="4"/>
  </cols>
  <sheetData>
    <row r="1" spans="1:9" ht="24" x14ac:dyDescent="0.2">
      <c r="A1" s="1" t="s">
        <v>0</v>
      </c>
      <c r="B1" s="1" t="s">
        <v>12</v>
      </c>
      <c r="C1" s="2" t="s">
        <v>1</v>
      </c>
      <c r="D1" s="1" t="s">
        <v>2</v>
      </c>
      <c r="E1" s="1" t="s">
        <v>3</v>
      </c>
      <c r="F1" s="3" t="s">
        <v>572</v>
      </c>
    </row>
    <row r="2" spans="1:9" x14ac:dyDescent="0.2">
      <c r="A2" s="5" t="s">
        <v>4</v>
      </c>
      <c r="B2" s="16" t="s">
        <v>5</v>
      </c>
      <c r="C2" s="6" t="s">
        <v>6</v>
      </c>
      <c r="D2" s="5" t="s">
        <v>7</v>
      </c>
      <c r="E2" s="5" t="s">
        <v>8</v>
      </c>
      <c r="F2" s="7" t="s">
        <v>9</v>
      </c>
    </row>
    <row r="3" spans="1:9" ht="25.5" customHeight="1" x14ac:dyDescent="0.2">
      <c r="A3" s="17">
        <v>1</v>
      </c>
      <c r="B3" s="22" t="str">
        <f>"17486"</f>
        <v>17486</v>
      </c>
      <c r="C3" s="22" t="s">
        <v>519</v>
      </c>
      <c r="D3" s="22" t="s">
        <v>11</v>
      </c>
      <c r="E3" s="19">
        <v>1</v>
      </c>
      <c r="F3" s="20"/>
    </row>
    <row r="4" spans="1:9" ht="25.5" customHeight="1" x14ac:dyDescent="0.2">
      <c r="A4" s="17">
        <v>2</v>
      </c>
      <c r="B4" s="23">
        <v>22671</v>
      </c>
      <c r="C4" s="23" t="s">
        <v>430</v>
      </c>
      <c r="D4" s="23" t="s">
        <v>11</v>
      </c>
      <c r="E4" s="19">
        <v>1</v>
      </c>
      <c r="F4" s="20"/>
    </row>
    <row r="5" spans="1:9" ht="25.5" customHeight="1" x14ac:dyDescent="0.2">
      <c r="A5" s="17">
        <v>3</v>
      </c>
      <c r="B5" s="23">
        <v>22672</v>
      </c>
      <c r="C5" s="23" t="s">
        <v>431</v>
      </c>
      <c r="D5" s="23" t="s">
        <v>11</v>
      </c>
      <c r="E5" s="19">
        <v>1</v>
      </c>
      <c r="F5" s="20"/>
      <c r="I5" s="4" t="b">
        <f>INT(F3*100)=(F3*100)</f>
        <v>1</v>
      </c>
    </row>
    <row r="6" spans="1:9" ht="25.5" customHeight="1" x14ac:dyDescent="0.2">
      <c r="A6" s="17">
        <v>4</v>
      </c>
      <c r="B6" s="23">
        <v>30082</v>
      </c>
      <c r="C6" s="23" t="s">
        <v>378</v>
      </c>
      <c r="D6" s="23" t="s">
        <v>11</v>
      </c>
      <c r="E6" s="19">
        <v>1</v>
      </c>
      <c r="F6" s="20"/>
    </row>
    <row r="7" spans="1:9" ht="25.5" customHeight="1" x14ac:dyDescent="0.2">
      <c r="A7" s="17">
        <v>5</v>
      </c>
      <c r="B7" s="23">
        <v>34327</v>
      </c>
      <c r="C7" s="23" t="s">
        <v>250</v>
      </c>
      <c r="D7" s="23" t="s">
        <v>11</v>
      </c>
      <c r="E7" s="19">
        <v>1</v>
      </c>
      <c r="F7" s="20"/>
    </row>
    <row r="8" spans="1:9" ht="25.5" customHeight="1" x14ac:dyDescent="0.2">
      <c r="A8" s="17">
        <v>6</v>
      </c>
      <c r="B8" s="23">
        <v>34356</v>
      </c>
      <c r="C8" s="23" t="s">
        <v>251</v>
      </c>
      <c r="D8" s="23" t="s">
        <v>11</v>
      </c>
      <c r="E8" s="19">
        <v>1</v>
      </c>
      <c r="F8" s="20"/>
      <c r="I8" s="4" t="b">
        <f>INT(F6*100)=(F6*100)</f>
        <v>1</v>
      </c>
    </row>
    <row r="9" spans="1:9" ht="25.5" customHeight="1" x14ac:dyDescent="0.2">
      <c r="A9" s="17">
        <v>7</v>
      </c>
      <c r="B9" s="23">
        <v>44936</v>
      </c>
      <c r="C9" s="23" t="s">
        <v>248</v>
      </c>
      <c r="D9" s="23" t="s">
        <v>11</v>
      </c>
      <c r="E9" s="19">
        <v>1</v>
      </c>
      <c r="F9" s="20"/>
    </row>
    <row r="10" spans="1:9" ht="25.5" customHeight="1" x14ac:dyDescent="0.2">
      <c r="A10" s="17">
        <v>8</v>
      </c>
      <c r="B10" s="23">
        <v>45056</v>
      </c>
      <c r="C10" s="23" t="s">
        <v>252</v>
      </c>
      <c r="D10" s="23" t="s">
        <v>11</v>
      </c>
      <c r="E10" s="19">
        <v>1</v>
      </c>
      <c r="F10" s="20"/>
    </row>
    <row r="11" spans="1:9" ht="25.5" customHeight="1" x14ac:dyDescent="0.2">
      <c r="A11" s="17">
        <v>9</v>
      </c>
      <c r="B11" s="23">
        <v>45069</v>
      </c>
      <c r="C11" s="23" t="s">
        <v>249</v>
      </c>
      <c r="D11" s="23" t="s">
        <v>11</v>
      </c>
      <c r="E11" s="19">
        <v>1</v>
      </c>
      <c r="F11" s="20"/>
    </row>
    <row r="12" spans="1:9" ht="25.5" customHeight="1" x14ac:dyDescent="0.2">
      <c r="A12" s="17">
        <v>10</v>
      </c>
      <c r="B12" s="23">
        <v>121811</v>
      </c>
      <c r="C12" s="23" t="s">
        <v>47</v>
      </c>
      <c r="D12" s="23" t="s">
        <v>11</v>
      </c>
      <c r="E12" s="19">
        <v>1</v>
      </c>
      <c r="F12" s="20"/>
      <c r="I12" s="4" t="b">
        <f>INT(F10*100)=(F10*100)</f>
        <v>1</v>
      </c>
    </row>
    <row r="13" spans="1:9" ht="25.5" customHeight="1" x14ac:dyDescent="0.2">
      <c r="A13" s="17">
        <v>11</v>
      </c>
      <c r="B13" s="23">
        <v>458451</v>
      </c>
      <c r="C13" s="23" t="s">
        <v>80</v>
      </c>
      <c r="D13" s="23" t="s">
        <v>11</v>
      </c>
      <c r="E13" s="19">
        <v>1</v>
      </c>
      <c r="F13" s="20"/>
    </row>
    <row r="14" spans="1:9" ht="25.5" customHeight="1" x14ac:dyDescent="0.2">
      <c r="A14" s="17">
        <v>12</v>
      </c>
      <c r="B14" s="23">
        <v>1005543</v>
      </c>
      <c r="C14" s="22" t="s">
        <v>554</v>
      </c>
      <c r="D14" s="22" t="s">
        <v>546</v>
      </c>
      <c r="E14" s="19">
        <v>1</v>
      </c>
      <c r="F14" s="20"/>
    </row>
    <row r="15" spans="1:9" ht="25.5" customHeight="1" x14ac:dyDescent="0.2">
      <c r="A15" s="17">
        <v>13</v>
      </c>
      <c r="B15" s="23">
        <v>1015443</v>
      </c>
      <c r="C15" s="23" t="s">
        <v>334</v>
      </c>
      <c r="D15" s="23" t="s">
        <v>11</v>
      </c>
      <c r="E15" s="19">
        <v>1</v>
      </c>
      <c r="F15" s="20"/>
    </row>
    <row r="16" spans="1:9" ht="25.5" customHeight="1" x14ac:dyDescent="0.2">
      <c r="A16" s="17">
        <v>14</v>
      </c>
      <c r="B16" s="23">
        <v>1015444</v>
      </c>
      <c r="C16" s="23" t="s">
        <v>333</v>
      </c>
      <c r="D16" s="23" t="s">
        <v>11</v>
      </c>
      <c r="E16" s="19">
        <v>1</v>
      </c>
      <c r="F16" s="20"/>
    </row>
    <row r="17" spans="1:9" ht="25.5" customHeight="1" x14ac:dyDescent="0.2">
      <c r="A17" s="17">
        <v>15</v>
      </c>
      <c r="B17" s="23">
        <v>1100352</v>
      </c>
      <c r="C17" s="23" t="s">
        <v>262</v>
      </c>
      <c r="D17" s="23" t="s">
        <v>11</v>
      </c>
      <c r="E17" s="19">
        <v>1</v>
      </c>
      <c r="F17" s="20"/>
    </row>
    <row r="18" spans="1:9" ht="25.5" customHeight="1" x14ac:dyDescent="0.2">
      <c r="A18" s="17">
        <v>16</v>
      </c>
      <c r="B18" s="23">
        <v>1100353</v>
      </c>
      <c r="C18" s="23" t="s">
        <v>331</v>
      </c>
      <c r="D18" s="23" t="s">
        <v>11</v>
      </c>
      <c r="E18" s="19">
        <v>1</v>
      </c>
      <c r="F18" s="20"/>
    </row>
    <row r="19" spans="1:9" ht="25.5" customHeight="1" x14ac:dyDescent="0.2">
      <c r="A19" s="17">
        <v>17</v>
      </c>
      <c r="B19" s="23">
        <v>5220207</v>
      </c>
      <c r="C19" s="23" t="s">
        <v>284</v>
      </c>
      <c r="D19" s="23" t="s">
        <v>11</v>
      </c>
      <c r="E19" s="19">
        <v>1</v>
      </c>
      <c r="F19" s="20"/>
    </row>
    <row r="20" spans="1:9" ht="25.5" customHeight="1" x14ac:dyDescent="0.2">
      <c r="A20" s="17">
        <v>18</v>
      </c>
      <c r="B20" s="23">
        <v>5240354</v>
      </c>
      <c r="C20" s="23" t="s">
        <v>460</v>
      </c>
      <c r="D20" s="23" t="s">
        <v>11</v>
      </c>
      <c r="E20" s="19">
        <v>1</v>
      </c>
      <c r="F20" s="20"/>
    </row>
    <row r="21" spans="1:9" ht="25.5" customHeight="1" x14ac:dyDescent="0.2">
      <c r="A21" s="17">
        <v>19</v>
      </c>
      <c r="B21" s="22" t="str">
        <f>"5820111"</f>
        <v>5820111</v>
      </c>
      <c r="C21" s="22" t="s">
        <v>534</v>
      </c>
      <c r="D21" s="22" t="s">
        <v>11</v>
      </c>
      <c r="E21" s="19">
        <v>1</v>
      </c>
      <c r="F21" s="20"/>
    </row>
    <row r="22" spans="1:9" ht="25.5" customHeight="1" x14ac:dyDescent="0.2">
      <c r="A22" s="17">
        <v>20</v>
      </c>
      <c r="B22" s="23">
        <v>9015604</v>
      </c>
      <c r="C22" s="23" t="s">
        <v>286</v>
      </c>
      <c r="D22" s="23" t="s">
        <v>11</v>
      </c>
      <c r="E22" s="19">
        <v>1</v>
      </c>
      <c r="F22" s="20"/>
    </row>
    <row r="23" spans="1:9" ht="25.5" customHeight="1" x14ac:dyDescent="0.2">
      <c r="A23" s="17">
        <v>21</v>
      </c>
      <c r="B23" s="23">
        <v>9327201</v>
      </c>
      <c r="C23" s="23" t="s">
        <v>219</v>
      </c>
      <c r="D23" s="23" t="s">
        <v>11</v>
      </c>
      <c r="E23" s="19">
        <v>1</v>
      </c>
      <c r="F23" s="20"/>
    </row>
    <row r="24" spans="1:9" ht="25.5" customHeight="1" x14ac:dyDescent="0.2">
      <c r="A24" s="17">
        <v>22</v>
      </c>
      <c r="B24" s="23">
        <v>9800216</v>
      </c>
      <c r="C24" s="23" t="s">
        <v>382</v>
      </c>
      <c r="D24" s="23" t="s">
        <v>11</v>
      </c>
      <c r="E24" s="19">
        <v>1</v>
      </c>
      <c r="F24" s="20"/>
    </row>
    <row r="25" spans="1:9" ht="25.5" customHeight="1" x14ac:dyDescent="0.2">
      <c r="A25" s="17">
        <v>23</v>
      </c>
      <c r="B25" s="23">
        <v>9800221</v>
      </c>
      <c r="C25" s="23" t="s">
        <v>95</v>
      </c>
      <c r="D25" s="23" t="s">
        <v>11</v>
      </c>
      <c r="E25" s="19">
        <v>1</v>
      </c>
      <c r="F25" s="20"/>
    </row>
    <row r="26" spans="1:9" ht="25.5" customHeight="1" x14ac:dyDescent="0.2">
      <c r="A26" s="17">
        <v>24</v>
      </c>
      <c r="B26" s="23">
        <v>9800231</v>
      </c>
      <c r="C26" s="22" t="s">
        <v>555</v>
      </c>
      <c r="D26" s="22" t="s">
        <v>11</v>
      </c>
      <c r="E26" s="19">
        <v>1</v>
      </c>
      <c r="F26" s="20"/>
    </row>
    <row r="27" spans="1:9" ht="25.5" customHeight="1" x14ac:dyDescent="0.2">
      <c r="A27" s="17">
        <v>25</v>
      </c>
      <c r="B27" s="23">
        <v>9800248</v>
      </c>
      <c r="C27" s="23" t="s">
        <v>82</v>
      </c>
      <c r="D27" s="23" t="s">
        <v>11</v>
      </c>
      <c r="E27" s="19">
        <v>1</v>
      </c>
      <c r="F27" s="20"/>
    </row>
    <row r="28" spans="1:9" ht="25.5" customHeight="1" x14ac:dyDescent="0.2">
      <c r="A28" s="17">
        <v>26</v>
      </c>
      <c r="B28" s="23">
        <v>9800260</v>
      </c>
      <c r="C28" s="23" t="s">
        <v>84</v>
      </c>
      <c r="D28" s="23" t="s">
        <v>11</v>
      </c>
      <c r="E28" s="19">
        <v>1</v>
      </c>
      <c r="F28" s="20"/>
    </row>
    <row r="29" spans="1:9" ht="25.5" customHeight="1" x14ac:dyDescent="0.2">
      <c r="A29" s="17">
        <v>27</v>
      </c>
      <c r="B29" s="23">
        <v>9800261</v>
      </c>
      <c r="C29" s="23" t="s">
        <v>85</v>
      </c>
      <c r="D29" s="23" t="s">
        <v>11</v>
      </c>
      <c r="E29" s="19">
        <v>1</v>
      </c>
      <c r="F29" s="20"/>
    </row>
    <row r="30" spans="1:9" ht="25.5" customHeight="1" x14ac:dyDescent="0.2">
      <c r="A30" s="17">
        <v>28</v>
      </c>
      <c r="B30" s="23">
        <v>9800262</v>
      </c>
      <c r="C30" s="23" t="s">
        <v>86</v>
      </c>
      <c r="D30" s="23" t="s">
        <v>11</v>
      </c>
      <c r="E30" s="19">
        <v>1</v>
      </c>
      <c r="F30" s="20"/>
    </row>
    <row r="31" spans="1:9" ht="25.5" customHeight="1" x14ac:dyDescent="0.2">
      <c r="A31" s="17">
        <v>29</v>
      </c>
      <c r="B31" s="23">
        <v>9800279</v>
      </c>
      <c r="C31" s="23" t="s">
        <v>457</v>
      </c>
      <c r="D31" s="23" t="s">
        <v>11</v>
      </c>
      <c r="E31" s="19">
        <v>1</v>
      </c>
      <c r="F31" s="20"/>
      <c r="I31" s="4" t="b">
        <f>INT(F29*100)=(F29*100)</f>
        <v>1</v>
      </c>
    </row>
    <row r="32" spans="1:9" ht="25.5" customHeight="1" x14ac:dyDescent="0.2">
      <c r="A32" s="17">
        <v>30</v>
      </c>
      <c r="B32" s="23">
        <v>9800424</v>
      </c>
      <c r="C32" s="22" t="s">
        <v>556</v>
      </c>
      <c r="D32" s="22" t="s">
        <v>11</v>
      </c>
      <c r="E32" s="19">
        <v>1</v>
      </c>
      <c r="F32" s="20"/>
    </row>
    <row r="33" spans="1:9" ht="25.5" customHeight="1" x14ac:dyDescent="0.2">
      <c r="A33" s="17">
        <v>31</v>
      </c>
      <c r="B33" s="23">
        <v>9800516</v>
      </c>
      <c r="C33" s="23" t="s">
        <v>16</v>
      </c>
      <c r="D33" s="23" t="s">
        <v>11</v>
      </c>
      <c r="E33" s="19">
        <v>1</v>
      </c>
      <c r="F33" s="20"/>
    </row>
    <row r="34" spans="1:9" ht="25.5" customHeight="1" x14ac:dyDescent="0.2">
      <c r="A34" s="17">
        <v>32</v>
      </c>
      <c r="B34" s="23">
        <v>9800517</v>
      </c>
      <c r="C34" s="23" t="s">
        <v>15</v>
      </c>
      <c r="D34" s="23" t="s">
        <v>11</v>
      </c>
      <c r="E34" s="19">
        <v>1</v>
      </c>
      <c r="F34" s="20"/>
      <c r="I34" s="4" t="b">
        <f>INT(F32*100)=(F32*100)</f>
        <v>1</v>
      </c>
    </row>
    <row r="35" spans="1:9" ht="25.5" customHeight="1" x14ac:dyDescent="0.2">
      <c r="A35" s="17">
        <v>33</v>
      </c>
      <c r="B35" s="22" t="str">
        <f>"9800617"</f>
        <v>9800617</v>
      </c>
      <c r="C35" s="22" t="s">
        <v>520</v>
      </c>
      <c r="D35" s="22" t="s">
        <v>11</v>
      </c>
      <c r="E35" s="19">
        <v>1</v>
      </c>
      <c r="F35" s="20"/>
    </row>
    <row r="36" spans="1:9" ht="25.5" customHeight="1" x14ac:dyDescent="0.2">
      <c r="A36" s="17">
        <v>34</v>
      </c>
      <c r="B36" s="23">
        <v>9801019</v>
      </c>
      <c r="C36" s="23" t="s">
        <v>72</v>
      </c>
      <c r="D36" s="23" t="s">
        <v>11</v>
      </c>
      <c r="E36" s="19">
        <v>1</v>
      </c>
      <c r="F36" s="20"/>
    </row>
    <row r="37" spans="1:9" ht="25.5" customHeight="1" x14ac:dyDescent="0.2">
      <c r="A37" s="17">
        <v>35</v>
      </c>
      <c r="B37" s="22" t="str">
        <f>"9801211"</f>
        <v>9801211</v>
      </c>
      <c r="C37" s="22" t="s">
        <v>544</v>
      </c>
      <c r="D37" s="22" t="s">
        <v>11</v>
      </c>
      <c r="E37" s="19">
        <v>1</v>
      </c>
      <c r="F37" s="20"/>
    </row>
    <row r="38" spans="1:9" ht="25.5" customHeight="1" x14ac:dyDescent="0.2">
      <c r="A38" s="17">
        <v>36</v>
      </c>
      <c r="B38" s="23">
        <v>9801213</v>
      </c>
      <c r="C38" s="23" t="s">
        <v>440</v>
      </c>
      <c r="D38" s="23" t="s">
        <v>11</v>
      </c>
      <c r="E38" s="19">
        <v>1</v>
      </c>
      <c r="F38" s="20"/>
      <c r="I38" s="4" t="b">
        <f>INT(F36*100)=(F36*100)</f>
        <v>1</v>
      </c>
    </row>
    <row r="39" spans="1:9" ht="25.5" customHeight="1" x14ac:dyDescent="0.2">
      <c r="A39" s="17">
        <v>37</v>
      </c>
      <c r="B39" s="23">
        <v>9801214</v>
      </c>
      <c r="C39" s="23" t="s">
        <v>439</v>
      </c>
      <c r="D39" s="23" t="s">
        <v>11</v>
      </c>
      <c r="E39" s="19">
        <v>1</v>
      </c>
      <c r="F39" s="20"/>
    </row>
    <row r="40" spans="1:9" ht="25.5" customHeight="1" x14ac:dyDescent="0.2">
      <c r="A40" s="17">
        <v>38</v>
      </c>
      <c r="B40" s="23">
        <v>9801216</v>
      </c>
      <c r="C40" s="23" t="s">
        <v>438</v>
      </c>
      <c r="D40" s="23" t="s">
        <v>11</v>
      </c>
      <c r="E40" s="19">
        <v>1</v>
      </c>
      <c r="F40" s="20"/>
    </row>
    <row r="41" spans="1:9" ht="25.5" customHeight="1" x14ac:dyDescent="0.2">
      <c r="A41" s="17">
        <v>39</v>
      </c>
      <c r="B41" s="22" t="str">
        <f>"9820611"</f>
        <v>9820611</v>
      </c>
      <c r="C41" s="22" t="s">
        <v>494</v>
      </c>
      <c r="D41" s="22" t="s">
        <v>11</v>
      </c>
      <c r="E41" s="19">
        <v>1</v>
      </c>
      <c r="F41" s="20"/>
    </row>
    <row r="42" spans="1:9" ht="25.5" customHeight="1" x14ac:dyDescent="0.2">
      <c r="A42" s="17">
        <v>40</v>
      </c>
      <c r="B42" s="23">
        <v>9820615</v>
      </c>
      <c r="C42" s="23" t="s">
        <v>229</v>
      </c>
      <c r="D42" s="23" t="s">
        <v>11</v>
      </c>
      <c r="E42" s="19">
        <v>1</v>
      </c>
      <c r="F42" s="20"/>
    </row>
    <row r="43" spans="1:9" ht="25.5" customHeight="1" x14ac:dyDescent="0.2">
      <c r="A43" s="17">
        <v>41</v>
      </c>
      <c r="B43" s="23">
        <v>9824011</v>
      </c>
      <c r="C43" s="23" t="s">
        <v>228</v>
      </c>
      <c r="D43" s="23" t="s">
        <v>11</v>
      </c>
      <c r="E43" s="19">
        <v>1</v>
      </c>
      <c r="F43" s="20"/>
    </row>
    <row r="44" spans="1:9" ht="25.5" customHeight="1" x14ac:dyDescent="0.2">
      <c r="A44" s="17">
        <v>42</v>
      </c>
      <c r="B44" s="23">
        <v>9827201</v>
      </c>
      <c r="C44" s="23" t="s">
        <v>369</v>
      </c>
      <c r="D44" s="23" t="s">
        <v>11</v>
      </c>
      <c r="E44" s="19">
        <v>1</v>
      </c>
      <c r="F44" s="20"/>
    </row>
    <row r="45" spans="1:9" ht="25.5" customHeight="1" x14ac:dyDescent="0.2">
      <c r="A45" s="17">
        <v>43</v>
      </c>
      <c r="B45" s="23">
        <v>9827312</v>
      </c>
      <c r="C45" s="23" t="s">
        <v>223</v>
      </c>
      <c r="D45" s="23" t="s">
        <v>11</v>
      </c>
      <c r="E45" s="19">
        <v>1</v>
      </c>
      <c r="F45" s="20"/>
    </row>
    <row r="46" spans="1:9" ht="25.5" customHeight="1" x14ac:dyDescent="0.2">
      <c r="A46" s="17">
        <v>44</v>
      </c>
      <c r="B46" s="23">
        <v>9832401</v>
      </c>
      <c r="C46" s="23" t="s">
        <v>63</v>
      </c>
      <c r="D46" s="23" t="s">
        <v>11</v>
      </c>
      <c r="E46" s="19">
        <v>1</v>
      </c>
      <c r="F46" s="20"/>
    </row>
    <row r="47" spans="1:9" ht="25.5" customHeight="1" x14ac:dyDescent="0.2">
      <c r="A47" s="17">
        <v>45</v>
      </c>
      <c r="B47" s="23">
        <v>9832503</v>
      </c>
      <c r="C47" s="23" t="s">
        <v>69</v>
      </c>
      <c r="D47" s="23" t="s">
        <v>11</v>
      </c>
      <c r="E47" s="19">
        <v>1</v>
      </c>
      <c r="F47" s="20"/>
    </row>
    <row r="48" spans="1:9" ht="25.5" customHeight="1" x14ac:dyDescent="0.2">
      <c r="A48" s="17">
        <v>46</v>
      </c>
      <c r="B48" s="23">
        <v>9833500</v>
      </c>
      <c r="C48" s="23" t="s">
        <v>158</v>
      </c>
      <c r="D48" s="23" t="s">
        <v>11</v>
      </c>
      <c r="E48" s="19">
        <v>1</v>
      </c>
      <c r="F48" s="20"/>
    </row>
    <row r="49" spans="1:9" ht="25.5" customHeight="1" x14ac:dyDescent="0.2">
      <c r="A49" s="17">
        <v>47</v>
      </c>
      <c r="B49" s="23">
        <v>9833501</v>
      </c>
      <c r="C49" s="23" t="s">
        <v>157</v>
      </c>
      <c r="D49" s="23" t="s">
        <v>11</v>
      </c>
      <c r="E49" s="19">
        <v>1</v>
      </c>
      <c r="F49" s="20"/>
    </row>
    <row r="50" spans="1:9" ht="25.5" customHeight="1" x14ac:dyDescent="0.2">
      <c r="A50" s="17">
        <v>48</v>
      </c>
      <c r="B50" s="23">
        <v>9856511</v>
      </c>
      <c r="C50" s="23" t="s">
        <v>433</v>
      </c>
      <c r="D50" s="23" t="s">
        <v>11</v>
      </c>
      <c r="E50" s="19">
        <v>1</v>
      </c>
      <c r="F50" s="20"/>
    </row>
    <row r="51" spans="1:9" ht="25.5" customHeight="1" x14ac:dyDescent="0.2">
      <c r="A51" s="17">
        <v>49</v>
      </c>
      <c r="B51" s="23">
        <v>9856512</v>
      </c>
      <c r="C51" s="23" t="s">
        <v>434</v>
      </c>
      <c r="D51" s="23" t="s">
        <v>11</v>
      </c>
      <c r="E51" s="19">
        <v>1</v>
      </c>
      <c r="F51" s="20"/>
    </row>
    <row r="52" spans="1:9" ht="25.5" customHeight="1" x14ac:dyDescent="0.2">
      <c r="A52" s="17">
        <v>50</v>
      </c>
      <c r="B52" s="23">
        <v>9856513</v>
      </c>
      <c r="C52" s="23" t="s">
        <v>432</v>
      </c>
      <c r="D52" s="23" t="s">
        <v>11</v>
      </c>
      <c r="E52" s="19">
        <v>1</v>
      </c>
      <c r="F52" s="20"/>
    </row>
    <row r="53" spans="1:9" ht="25.5" customHeight="1" x14ac:dyDescent="0.2">
      <c r="A53" s="17">
        <v>51</v>
      </c>
      <c r="B53" s="23">
        <v>9856634</v>
      </c>
      <c r="C53" s="23" t="s">
        <v>441</v>
      </c>
      <c r="D53" s="23" t="s">
        <v>11</v>
      </c>
      <c r="E53" s="19">
        <v>1</v>
      </c>
      <c r="F53" s="20"/>
    </row>
    <row r="54" spans="1:9" ht="25.5" customHeight="1" x14ac:dyDescent="0.2">
      <c r="A54" s="17">
        <v>52</v>
      </c>
      <c r="B54" s="23">
        <v>9869034</v>
      </c>
      <c r="C54" s="23" t="s">
        <v>321</v>
      </c>
      <c r="D54" s="23" t="s">
        <v>11</v>
      </c>
      <c r="E54" s="19">
        <v>1</v>
      </c>
      <c r="F54" s="20"/>
    </row>
    <row r="55" spans="1:9" ht="25.5" customHeight="1" x14ac:dyDescent="0.2">
      <c r="A55" s="17">
        <v>53</v>
      </c>
      <c r="B55" s="22" t="str">
        <f>"9876415"</f>
        <v>9876415</v>
      </c>
      <c r="C55" s="22" t="s">
        <v>493</v>
      </c>
      <c r="D55" s="22" t="s">
        <v>11</v>
      </c>
      <c r="E55" s="19">
        <v>1</v>
      </c>
      <c r="F55" s="20"/>
    </row>
    <row r="56" spans="1:9" ht="25.5" customHeight="1" x14ac:dyDescent="0.2">
      <c r="A56" s="17">
        <v>54</v>
      </c>
      <c r="B56" s="23">
        <v>9876417</v>
      </c>
      <c r="C56" s="23" t="s">
        <v>224</v>
      </c>
      <c r="D56" s="23" t="s">
        <v>11</v>
      </c>
      <c r="E56" s="19">
        <v>1</v>
      </c>
      <c r="F56" s="20"/>
      <c r="I56" s="4" t="b">
        <f>INT(F54*100)=(F54*100)</f>
        <v>1</v>
      </c>
    </row>
    <row r="57" spans="1:9" ht="25.5" customHeight="1" x14ac:dyDescent="0.2">
      <c r="A57" s="17">
        <v>55</v>
      </c>
      <c r="B57" s="23">
        <v>9876418</v>
      </c>
      <c r="C57" s="23" t="s">
        <v>227</v>
      </c>
      <c r="D57" s="23" t="s">
        <v>11</v>
      </c>
      <c r="E57" s="19">
        <v>1</v>
      </c>
      <c r="F57" s="20"/>
    </row>
    <row r="58" spans="1:9" ht="25.5" customHeight="1" x14ac:dyDescent="0.2">
      <c r="A58" s="17">
        <v>56</v>
      </c>
      <c r="B58" s="23">
        <v>9876481</v>
      </c>
      <c r="C58" s="23" t="s">
        <v>365</v>
      </c>
      <c r="D58" s="23" t="s">
        <v>11</v>
      </c>
      <c r="E58" s="19">
        <v>1</v>
      </c>
      <c r="F58" s="20"/>
    </row>
    <row r="59" spans="1:9" ht="25.5" customHeight="1" x14ac:dyDescent="0.2">
      <c r="A59" s="17">
        <v>57</v>
      </c>
      <c r="B59" s="22" t="str">
        <f>"9877002"</f>
        <v>9877002</v>
      </c>
      <c r="C59" s="22" t="s">
        <v>538</v>
      </c>
      <c r="D59" s="22" t="s">
        <v>11</v>
      </c>
      <c r="E59" s="19">
        <v>1</v>
      </c>
      <c r="F59" s="20"/>
      <c r="I59" s="4" t="b">
        <f>INT(F57*100)=(F57*100)</f>
        <v>1</v>
      </c>
    </row>
    <row r="60" spans="1:9" ht="25.5" customHeight="1" x14ac:dyDescent="0.2">
      <c r="A60" s="17">
        <v>58</v>
      </c>
      <c r="B60" s="22" t="str">
        <f>"9877500"</f>
        <v>9877500</v>
      </c>
      <c r="C60" s="22" t="s">
        <v>530</v>
      </c>
      <c r="D60" s="22" t="s">
        <v>11</v>
      </c>
      <c r="E60" s="19">
        <v>1</v>
      </c>
      <c r="F60" s="20"/>
    </row>
    <row r="61" spans="1:9" ht="25.5" customHeight="1" x14ac:dyDescent="0.2">
      <c r="A61" s="17">
        <v>59</v>
      </c>
      <c r="B61" s="22" t="str">
        <f>"9877501"</f>
        <v>9877501</v>
      </c>
      <c r="C61" s="22" t="s">
        <v>529</v>
      </c>
      <c r="D61" s="22" t="s">
        <v>11</v>
      </c>
      <c r="E61" s="19">
        <v>1</v>
      </c>
      <c r="F61" s="20"/>
    </row>
    <row r="62" spans="1:9" ht="25.5" customHeight="1" x14ac:dyDescent="0.2">
      <c r="A62" s="17">
        <v>60</v>
      </c>
      <c r="B62" s="23">
        <v>9899602</v>
      </c>
      <c r="C62" s="23" t="s">
        <v>19</v>
      </c>
      <c r="D62" s="23" t="s">
        <v>11</v>
      </c>
      <c r="E62" s="19">
        <v>1</v>
      </c>
      <c r="F62" s="20"/>
    </row>
    <row r="63" spans="1:9" ht="25.5" customHeight="1" x14ac:dyDescent="0.2">
      <c r="A63" s="17">
        <v>61</v>
      </c>
      <c r="B63" s="23">
        <v>9899603</v>
      </c>
      <c r="C63" s="23" t="s">
        <v>18</v>
      </c>
      <c r="D63" s="23" t="s">
        <v>11</v>
      </c>
      <c r="E63" s="19">
        <v>1</v>
      </c>
      <c r="F63" s="20"/>
      <c r="I63" s="4" t="b">
        <f>INT(F61*100)=(F61*100)</f>
        <v>1</v>
      </c>
    </row>
    <row r="64" spans="1:9" ht="25.5" customHeight="1" x14ac:dyDescent="0.2">
      <c r="A64" s="17">
        <v>62</v>
      </c>
      <c r="B64" s="23">
        <v>9899902</v>
      </c>
      <c r="C64" s="23" t="s">
        <v>377</v>
      </c>
      <c r="D64" s="23" t="s">
        <v>11</v>
      </c>
      <c r="E64" s="19">
        <v>1</v>
      </c>
      <c r="F64" s="20"/>
    </row>
    <row r="65" spans="1:6" ht="25.5" customHeight="1" x14ac:dyDescent="0.2">
      <c r="A65" s="17">
        <v>63</v>
      </c>
      <c r="B65" s="23">
        <v>9899915</v>
      </c>
      <c r="C65" s="23" t="s">
        <v>74</v>
      </c>
      <c r="D65" s="23" t="s">
        <v>11</v>
      </c>
      <c r="E65" s="19">
        <v>1</v>
      </c>
      <c r="F65" s="20"/>
    </row>
    <row r="66" spans="1:6" ht="25.5" customHeight="1" x14ac:dyDescent="0.2">
      <c r="A66" s="17">
        <v>64</v>
      </c>
      <c r="B66" s="23">
        <v>9899921</v>
      </c>
      <c r="C66" s="23" t="s">
        <v>74</v>
      </c>
      <c r="D66" s="23" t="s">
        <v>11</v>
      </c>
      <c r="E66" s="19">
        <v>1</v>
      </c>
      <c r="F66" s="20"/>
    </row>
    <row r="67" spans="1:6" ht="25.5" customHeight="1" x14ac:dyDescent="0.2">
      <c r="A67" s="17">
        <v>65</v>
      </c>
      <c r="B67" s="23">
        <v>9899922</v>
      </c>
      <c r="C67" s="23" t="s">
        <v>27</v>
      </c>
      <c r="D67" s="23" t="s">
        <v>11</v>
      </c>
      <c r="E67" s="19">
        <v>1</v>
      </c>
      <c r="F67" s="20"/>
    </row>
    <row r="68" spans="1:6" ht="25.5" customHeight="1" x14ac:dyDescent="0.2">
      <c r="A68" s="17">
        <v>66</v>
      </c>
      <c r="B68" s="23">
        <v>9899923</v>
      </c>
      <c r="C68" s="23" t="s">
        <v>28</v>
      </c>
      <c r="D68" s="23" t="s">
        <v>11</v>
      </c>
      <c r="E68" s="19">
        <v>1</v>
      </c>
      <c r="F68" s="20"/>
    </row>
    <row r="69" spans="1:6" ht="25.5" customHeight="1" x14ac:dyDescent="0.2">
      <c r="A69" s="17">
        <v>67</v>
      </c>
      <c r="B69" s="23">
        <v>9899925</v>
      </c>
      <c r="C69" s="23" t="s">
        <v>26</v>
      </c>
      <c r="D69" s="23" t="s">
        <v>11</v>
      </c>
      <c r="E69" s="19">
        <v>1</v>
      </c>
      <c r="F69" s="20"/>
    </row>
    <row r="70" spans="1:6" ht="25.5" customHeight="1" x14ac:dyDescent="0.2">
      <c r="A70" s="17">
        <v>68</v>
      </c>
      <c r="B70" s="23">
        <v>9899952</v>
      </c>
      <c r="C70" s="23" t="s">
        <v>75</v>
      </c>
      <c r="D70" s="23" t="s">
        <v>11</v>
      </c>
      <c r="E70" s="19">
        <v>1</v>
      </c>
      <c r="F70" s="20"/>
    </row>
    <row r="71" spans="1:6" ht="25.5" customHeight="1" x14ac:dyDescent="0.2">
      <c r="A71" s="17">
        <v>69</v>
      </c>
      <c r="B71" s="23">
        <v>9938215</v>
      </c>
      <c r="C71" s="23" t="s">
        <v>295</v>
      </c>
      <c r="D71" s="23" t="s">
        <v>11</v>
      </c>
      <c r="E71" s="19">
        <v>1</v>
      </c>
      <c r="F71" s="20"/>
    </row>
    <row r="72" spans="1:6" ht="25.5" customHeight="1" x14ac:dyDescent="0.2">
      <c r="A72" s="17">
        <v>70</v>
      </c>
      <c r="B72" s="22" t="str">
        <f>"9938303"</f>
        <v>9938303</v>
      </c>
      <c r="C72" s="22" t="s">
        <v>533</v>
      </c>
      <c r="D72" s="22" t="s">
        <v>11</v>
      </c>
      <c r="E72" s="19">
        <v>1</v>
      </c>
      <c r="F72" s="20"/>
    </row>
    <row r="73" spans="1:6" ht="25.5" customHeight="1" x14ac:dyDescent="0.2">
      <c r="A73" s="17">
        <v>71</v>
      </c>
      <c r="B73" s="23">
        <v>9938309</v>
      </c>
      <c r="C73" s="23" t="s">
        <v>468</v>
      </c>
      <c r="D73" s="23" t="s">
        <v>11</v>
      </c>
      <c r="E73" s="19">
        <v>1</v>
      </c>
      <c r="F73" s="20"/>
    </row>
    <row r="74" spans="1:6" ht="25.5" customHeight="1" x14ac:dyDescent="0.2">
      <c r="A74" s="17">
        <v>72</v>
      </c>
      <c r="B74" s="23">
        <v>9946401</v>
      </c>
      <c r="C74" s="23" t="s">
        <v>225</v>
      </c>
      <c r="D74" s="23" t="s">
        <v>11</v>
      </c>
      <c r="E74" s="19">
        <v>1</v>
      </c>
      <c r="F74" s="20"/>
    </row>
    <row r="75" spans="1:6" ht="25.5" customHeight="1" x14ac:dyDescent="0.2">
      <c r="A75" s="17">
        <v>73</v>
      </c>
      <c r="B75" s="22" t="str">
        <f>"9963709"</f>
        <v>9963709</v>
      </c>
      <c r="C75" s="22" t="s">
        <v>498</v>
      </c>
      <c r="D75" s="22" t="s">
        <v>11</v>
      </c>
      <c r="E75" s="19">
        <v>1</v>
      </c>
      <c r="F75" s="20"/>
    </row>
    <row r="76" spans="1:6" ht="25.5" customHeight="1" x14ac:dyDescent="0.2">
      <c r="A76" s="17">
        <v>74</v>
      </c>
      <c r="B76" s="22" t="str">
        <f>"9963710"</f>
        <v>9963710</v>
      </c>
      <c r="C76" s="22" t="s">
        <v>499</v>
      </c>
      <c r="D76" s="22" t="s">
        <v>11</v>
      </c>
      <c r="E76" s="19">
        <v>1</v>
      </c>
      <c r="F76" s="20"/>
    </row>
    <row r="77" spans="1:6" ht="25.5" customHeight="1" x14ac:dyDescent="0.2">
      <c r="A77" s="17">
        <v>75</v>
      </c>
      <c r="B77" s="23">
        <v>9963732</v>
      </c>
      <c r="C77" s="23" t="s">
        <v>161</v>
      </c>
      <c r="D77" s="23" t="s">
        <v>11</v>
      </c>
      <c r="E77" s="19">
        <v>1</v>
      </c>
      <c r="F77" s="20"/>
    </row>
    <row r="78" spans="1:6" ht="25.5" customHeight="1" x14ac:dyDescent="0.2">
      <c r="A78" s="17">
        <v>76</v>
      </c>
      <c r="B78" s="23">
        <v>11605476</v>
      </c>
      <c r="C78" s="23" t="s">
        <v>384</v>
      </c>
      <c r="D78" s="23" t="s">
        <v>11</v>
      </c>
      <c r="E78" s="19">
        <v>1</v>
      </c>
      <c r="F78" s="20"/>
    </row>
    <row r="79" spans="1:6" ht="25.5" customHeight="1" x14ac:dyDescent="0.2">
      <c r="A79" s="17">
        <v>77</v>
      </c>
      <c r="B79" s="23">
        <v>25020132</v>
      </c>
      <c r="C79" s="23" t="s">
        <v>76</v>
      </c>
      <c r="D79" s="23" t="s">
        <v>11</v>
      </c>
      <c r="E79" s="19">
        <v>1</v>
      </c>
      <c r="F79" s="20"/>
    </row>
    <row r="80" spans="1:6" ht="25.5" customHeight="1" x14ac:dyDescent="0.2">
      <c r="A80" s="17">
        <v>78</v>
      </c>
      <c r="B80" s="23">
        <v>28109244</v>
      </c>
      <c r="C80" s="23" t="s">
        <v>25</v>
      </c>
      <c r="D80" s="23" t="s">
        <v>11</v>
      </c>
      <c r="E80" s="19">
        <v>1</v>
      </c>
      <c r="F80" s="20"/>
    </row>
    <row r="81" spans="1:9" ht="25.5" customHeight="1" x14ac:dyDescent="0.2">
      <c r="A81" s="17">
        <v>79</v>
      </c>
      <c r="B81" s="23">
        <v>43284104</v>
      </c>
      <c r="C81" s="23" t="s">
        <v>21</v>
      </c>
      <c r="D81" s="23" t="s">
        <v>11</v>
      </c>
      <c r="E81" s="19">
        <v>1</v>
      </c>
      <c r="F81" s="20"/>
    </row>
    <row r="82" spans="1:9" ht="25.5" customHeight="1" x14ac:dyDescent="0.2">
      <c r="A82" s="17">
        <v>80</v>
      </c>
      <c r="B82" s="23">
        <v>74906461</v>
      </c>
      <c r="C82" s="23" t="s">
        <v>89</v>
      </c>
      <c r="D82" s="23" t="s">
        <v>11</v>
      </c>
      <c r="E82" s="19">
        <v>1</v>
      </c>
      <c r="F82" s="20"/>
      <c r="I82" s="4" t="b">
        <f>INT(F80*100)=(F80*100)</f>
        <v>1</v>
      </c>
    </row>
    <row r="83" spans="1:9" ht="25.5" customHeight="1" x14ac:dyDescent="0.2">
      <c r="A83" s="17">
        <v>81</v>
      </c>
      <c r="B83" s="22" t="str">
        <f>"075618001"</f>
        <v>075618001</v>
      </c>
      <c r="C83" s="22" t="s">
        <v>491</v>
      </c>
      <c r="D83" s="22" t="s">
        <v>11</v>
      </c>
      <c r="E83" s="19">
        <v>1</v>
      </c>
      <c r="F83" s="20"/>
    </row>
    <row r="84" spans="1:9" ht="25.5" customHeight="1" x14ac:dyDescent="0.2">
      <c r="A84" s="17">
        <v>82</v>
      </c>
      <c r="B84" s="23">
        <v>100115681</v>
      </c>
      <c r="C84" s="23" t="s">
        <v>428</v>
      </c>
      <c r="D84" s="23" t="s">
        <v>11</v>
      </c>
      <c r="E84" s="19">
        <v>1</v>
      </c>
      <c r="F84" s="20"/>
    </row>
    <row r="85" spans="1:9" ht="25.5" customHeight="1" x14ac:dyDescent="0.2">
      <c r="A85" s="17">
        <v>83</v>
      </c>
      <c r="B85" s="23">
        <v>100230054</v>
      </c>
      <c r="C85" s="23" t="s">
        <v>435</v>
      </c>
      <c r="D85" s="23" t="s">
        <v>11</v>
      </c>
      <c r="E85" s="19">
        <v>1</v>
      </c>
      <c r="F85" s="20"/>
      <c r="I85" s="4" t="b">
        <f>INT(F83*100)=(F83*100)</f>
        <v>1</v>
      </c>
    </row>
    <row r="86" spans="1:9" ht="25.5" customHeight="1" x14ac:dyDescent="0.2">
      <c r="A86" s="17">
        <v>84</v>
      </c>
      <c r="B86" s="23">
        <v>155000459</v>
      </c>
      <c r="C86" s="23" t="s">
        <v>332</v>
      </c>
      <c r="D86" s="23" t="s">
        <v>11</v>
      </c>
      <c r="E86" s="19">
        <v>1</v>
      </c>
      <c r="F86" s="20"/>
    </row>
    <row r="87" spans="1:9" ht="25.5" customHeight="1" x14ac:dyDescent="0.2">
      <c r="A87" s="17">
        <v>85</v>
      </c>
      <c r="B87" s="23">
        <v>201291118</v>
      </c>
      <c r="C87" s="23" t="s">
        <v>73</v>
      </c>
      <c r="D87" s="23" t="s">
        <v>11</v>
      </c>
      <c r="E87" s="19">
        <v>1</v>
      </c>
      <c r="F87" s="20"/>
    </row>
    <row r="88" spans="1:9" ht="25.5" customHeight="1" x14ac:dyDescent="0.2">
      <c r="A88" s="17">
        <v>86</v>
      </c>
      <c r="B88" s="22" t="str">
        <f>"280412300"</f>
        <v>280412300</v>
      </c>
      <c r="C88" s="22" t="s">
        <v>500</v>
      </c>
      <c r="D88" s="22" t="s">
        <v>11</v>
      </c>
      <c r="E88" s="19">
        <v>1</v>
      </c>
      <c r="F88" s="20"/>
    </row>
    <row r="89" spans="1:9" ht="25.5" customHeight="1" x14ac:dyDescent="0.2">
      <c r="A89" s="17">
        <v>87</v>
      </c>
      <c r="B89" s="23">
        <v>280500007</v>
      </c>
      <c r="C89" s="23" t="s">
        <v>386</v>
      </c>
      <c r="D89" s="23" t="s">
        <v>11</v>
      </c>
      <c r="E89" s="19">
        <v>1</v>
      </c>
      <c r="F89" s="20"/>
      <c r="I89" s="4" t="b">
        <f>INT(F87*100)=(F87*100)</f>
        <v>1</v>
      </c>
    </row>
    <row r="90" spans="1:9" ht="25.5" customHeight="1" x14ac:dyDescent="0.2">
      <c r="A90" s="17">
        <v>88</v>
      </c>
      <c r="B90" s="22" t="str">
        <f>"280517000"</f>
        <v>280517000</v>
      </c>
      <c r="C90" s="22" t="s">
        <v>501</v>
      </c>
      <c r="D90" s="22" t="s">
        <v>11</v>
      </c>
      <c r="E90" s="19">
        <v>1</v>
      </c>
      <c r="F90" s="20"/>
    </row>
    <row r="91" spans="1:9" ht="25.5" customHeight="1" x14ac:dyDescent="0.2">
      <c r="A91" s="17">
        <v>89</v>
      </c>
      <c r="B91" s="22" t="str">
        <f>"280519603"</f>
        <v>280519603</v>
      </c>
      <c r="C91" s="22" t="s">
        <v>503</v>
      </c>
      <c r="D91" s="22" t="s">
        <v>11</v>
      </c>
      <c r="E91" s="19">
        <v>1</v>
      </c>
      <c r="F91" s="20"/>
    </row>
    <row r="92" spans="1:9" ht="25.5" customHeight="1" x14ac:dyDescent="0.2">
      <c r="A92" s="17">
        <v>90</v>
      </c>
      <c r="B92" s="22" t="str">
        <f>"280519610"</f>
        <v>280519610</v>
      </c>
      <c r="C92" s="22" t="s">
        <v>504</v>
      </c>
      <c r="D92" s="22" t="s">
        <v>11</v>
      </c>
      <c r="E92" s="19">
        <v>1</v>
      </c>
      <c r="F92" s="20"/>
    </row>
    <row r="93" spans="1:9" ht="25.5" customHeight="1" x14ac:dyDescent="0.2">
      <c r="A93" s="17">
        <v>91</v>
      </c>
      <c r="B93" s="22" t="str">
        <f>"281173304"</f>
        <v>281173304</v>
      </c>
      <c r="C93" s="22" t="s">
        <v>515</v>
      </c>
      <c r="D93" s="22" t="s">
        <v>11</v>
      </c>
      <c r="E93" s="19">
        <v>1</v>
      </c>
      <c r="F93" s="20"/>
    </row>
    <row r="94" spans="1:9" ht="25.5" customHeight="1" x14ac:dyDescent="0.2">
      <c r="A94" s="17">
        <v>92</v>
      </c>
      <c r="B94" s="22" t="str">
        <f>"281173401"</f>
        <v>281173401</v>
      </c>
      <c r="C94" s="22" t="s">
        <v>516</v>
      </c>
      <c r="D94" s="22" t="s">
        <v>11</v>
      </c>
      <c r="E94" s="19">
        <v>1</v>
      </c>
      <c r="F94" s="20"/>
    </row>
    <row r="95" spans="1:9" ht="25.5" customHeight="1" x14ac:dyDescent="0.2">
      <c r="A95" s="17">
        <v>93</v>
      </c>
      <c r="B95" s="22" t="str">
        <f>"281179200"</f>
        <v>281179200</v>
      </c>
      <c r="C95" s="22" t="s">
        <v>518</v>
      </c>
      <c r="D95" s="22" t="s">
        <v>11</v>
      </c>
      <c r="E95" s="19">
        <v>1</v>
      </c>
      <c r="F95" s="20"/>
    </row>
    <row r="96" spans="1:9" ht="25.5" customHeight="1" x14ac:dyDescent="0.2">
      <c r="A96" s="17">
        <v>94</v>
      </c>
      <c r="B96" s="22" t="str">
        <f>"281179803"</f>
        <v>281179803</v>
      </c>
      <c r="C96" s="22" t="s">
        <v>514</v>
      </c>
      <c r="D96" s="22" t="s">
        <v>11</v>
      </c>
      <c r="E96" s="19">
        <v>1</v>
      </c>
      <c r="F96" s="20"/>
    </row>
    <row r="97" spans="1:9" ht="25.5" customHeight="1" x14ac:dyDescent="0.2">
      <c r="A97" s="17">
        <v>95</v>
      </c>
      <c r="B97" s="23">
        <v>282200231</v>
      </c>
      <c r="C97" s="23" t="s">
        <v>175</v>
      </c>
      <c r="D97" s="23" t="s">
        <v>11</v>
      </c>
      <c r="E97" s="19">
        <v>1</v>
      </c>
      <c r="F97" s="20"/>
    </row>
    <row r="98" spans="1:9" ht="25.5" customHeight="1" x14ac:dyDescent="0.2">
      <c r="A98" s="17">
        <v>96</v>
      </c>
      <c r="B98" s="22" t="str">
        <f>"282203100"</f>
        <v>282203100</v>
      </c>
      <c r="C98" s="22" t="s">
        <v>488</v>
      </c>
      <c r="D98" s="22" t="s">
        <v>11</v>
      </c>
      <c r="E98" s="19">
        <v>1</v>
      </c>
      <c r="F98" s="20"/>
    </row>
    <row r="99" spans="1:9" ht="25.5" customHeight="1" x14ac:dyDescent="0.2">
      <c r="A99" s="17">
        <v>97</v>
      </c>
      <c r="B99" s="23">
        <v>282203102</v>
      </c>
      <c r="C99" s="23" t="s">
        <v>168</v>
      </c>
      <c r="D99" s="23" t="s">
        <v>11</v>
      </c>
      <c r="E99" s="19">
        <v>1</v>
      </c>
      <c r="F99" s="20"/>
    </row>
    <row r="100" spans="1:9" ht="25.5" customHeight="1" x14ac:dyDescent="0.2">
      <c r="A100" s="17">
        <v>98</v>
      </c>
      <c r="B100" s="23">
        <v>400511044</v>
      </c>
      <c r="C100" s="23" t="s">
        <v>427</v>
      </c>
      <c r="D100" s="23" t="s">
        <v>11</v>
      </c>
      <c r="E100" s="19">
        <v>1</v>
      </c>
      <c r="F100" s="20"/>
    </row>
    <row r="101" spans="1:9" ht="25.5" customHeight="1" x14ac:dyDescent="0.2">
      <c r="A101" s="17">
        <v>99</v>
      </c>
      <c r="B101" s="23">
        <v>400552718</v>
      </c>
      <c r="C101" s="23" t="s">
        <v>429</v>
      </c>
      <c r="D101" s="23" t="s">
        <v>11</v>
      </c>
      <c r="E101" s="19">
        <v>1</v>
      </c>
      <c r="F101" s="20"/>
    </row>
    <row r="102" spans="1:9" ht="25.5" customHeight="1" x14ac:dyDescent="0.2">
      <c r="A102" s="17">
        <v>100</v>
      </c>
      <c r="B102" s="24">
        <v>500044125</v>
      </c>
      <c r="C102" s="23" t="s">
        <v>353</v>
      </c>
      <c r="D102" s="23" t="s">
        <v>11</v>
      </c>
      <c r="E102" s="19">
        <v>1</v>
      </c>
      <c r="F102" s="20"/>
    </row>
    <row r="103" spans="1:9" ht="25.5" customHeight="1" x14ac:dyDescent="0.2">
      <c r="A103" s="17">
        <v>101</v>
      </c>
      <c r="B103" s="24">
        <v>520039541</v>
      </c>
      <c r="C103" s="23" t="s">
        <v>355</v>
      </c>
      <c r="D103" s="23" t="s">
        <v>11</v>
      </c>
      <c r="E103" s="19">
        <v>1</v>
      </c>
      <c r="F103" s="20"/>
    </row>
    <row r="104" spans="1:9" ht="25.5" customHeight="1" x14ac:dyDescent="0.2">
      <c r="A104" s="17">
        <v>102</v>
      </c>
      <c r="B104" s="24">
        <v>520039542</v>
      </c>
      <c r="C104" s="23" t="s">
        <v>354</v>
      </c>
      <c r="D104" s="23" t="s">
        <v>11</v>
      </c>
      <c r="E104" s="19">
        <v>1</v>
      </c>
      <c r="F104" s="20"/>
    </row>
    <row r="105" spans="1:9" ht="25.5" customHeight="1" x14ac:dyDescent="0.2">
      <c r="A105" s="17">
        <v>103</v>
      </c>
      <c r="B105" s="22" t="str">
        <f>"763350600"</f>
        <v>763350600</v>
      </c>
      <c r="C105" s="22" t="s">
        <v>347</v>
      </c>
      <c r="D105" s="22" t="s">
        <v>11</v>
      </c>
      <c r="E105" s="19">
        <v>1</v>
      </c>
      <c r="F105" s="20"/>
    </row>
    <row r="106" spans="1:9" ht="25.5" customHeight="1" x14ac:dyDescent="0.2">
      <c r="A106" s="17">
        <v>104</v>
      </c>
      <c r="B106" s="23">
        <v>772100000</v>
      </c>
      <c r="C106" s="23" t="s">
        <v>201</v>
      </c>
      <c r="D106" s="23" t="s">
        <v>11</v>
      </c>
      <c r="E106" s="19">
        <v>1</v>
      </c>
      <c r="F106" s="20"/>
    </row>
    <row r="107" spans="1:9" ht="25.5" customHeight="1" x14ac:dyDescent="0.2">
      <c r="A107" s="17">
        <v>105</v>
      </c>
      <c r="B107" s="23">
        <v>1245000406</v>
      </c>
      <c r="C107" s="23" t="s">
        <v>81</v>
      </c>
      <c r="D107" s="23" t="s">
        <v>11</v>
      </c>
      <c r="E107" s="19">
        <v>1</v>
      </c>
      <c r="F107" s="20"/>
      <c r="I107" s="4" t="b">
        <f>INT(F105*100)=(F105*100)</f>
        <v>1</v>
      </c>
    </row>
    <row r="108" spans="1:9" ht="25.5" customHeight="1" x14ac:dyDescent="0.2">
      <c r="A108" s="17">
        <v>106</v>
      </c>
      <c r="B108" s="23">
        <v>1245400244</v>
      </c>
      <c r="C108" s="23" t="s">
        <v>133</v>
      </c>
      <c r="D108" s="23" t="s">
        <v>11</v>
      </c>
      <c r="E108" s="19">
        <v>1</v>
      </c>
      <c r="F108" s="20"/>
    </row>
    <row r="109" spans="1:9" ht="25.5" customHeight="1" x14ac:dyDescent="0.2">
      <c r="A109" s="17">
        <v>107</v>
      </c>
      <c r="B109" s="23">
        <v>1290203101</v>
      </c>
      <c r="C109" s="23" t="s">
        <v>159</v>
      </c>
      <c r="D109" s="23" t="s">
        <v>11</v>
      </c>
      <c r="E109" s="19">
        <v>1</v>
      </c>
      <c r="F109" s="20"/>
    </row>
    <row r="110" spans="1:9" ht="25.5" customHeight="1" x14ac:dyDescent="0.2">
      <c r="A110" s="17">
        <v>108</v>
      </c>
      <c r="B110" s="23">
        <v>1290213603</v>
      </c>
      <c r="C110" s="23" t="s">
        <v>370</v>
      </c>
      <c r="D110" s="23" t="s">
        <v>11</v>
      </c>
      <c r="E110" s="19">
        <v>1</v>
      </c>
      <c r="F110" s="20"/>
      <c r="I110" s="4" t="b">
        <f>INT(F108*100)=(F108*100)</f>
        <v>1</v>
      </c>
    </row>
    <row r="111" spans="1:9" ht="25.5" customHeight="1" x14ac:dyDescent="0.2">
      <c r="A111" s="17">
        <v>109</v>
      </c>
      <c r="B111" s="23">
        <v>1290213613</v>
      </c>
      <c r="C111" s="23" t="s">
        <v>226</v>
      </c>
      <c r="D111" s="23" t="s">
        <v>11</v>
      </c>
      <c r="E111" s="19">
        <v>1</v>
      </c>
      <c r="F111" s="20"/>
    </row>
    <row r="112" spans="1:9" ht="25.5" customHeight="1" x14ac:dyDescent="0.2">
      <c r="A112" s="17">
        <v>110</v>
      </c>
      <c r="B112" s="23">
        <v>1290217006</v>
      </c>
      <c r="C112" s="23" t="s">
        <v>230</v>
      </c>
      <c r="D112" s="23" t="s">
        <v>11</v>
      </c>
      <c r="E112" s="19">
        <v>1</v>
      </c>
      <c r="F112" s="20"/>
    </row>
    <row r="113" spans="1:9" ht="25.5" customHeight="1" x14ac:dyDescent="0.2">
      <c r="A113" s="17">
        <v>111</v>
      </c>
      <c r="B113" s="23">
        <v>1290405400</v>
      </c>
      <c r="C113" s="23" t="s">
        <v>165</v>
      </c>
      <c r="D113" s="23" t="s">
        <v>11</v>
      </c>
      <c r="E113" s="19">
        <v>1</v>
      </c>
      <c r="F113" s="20"/>
    </row>
    <row r="114" spans="1:9" ht="25.5" customHeight="1" x14ac:dyDescent="0.2">
      <c r="A114" s="17">
        <v>112</v>
      </c>
      <c r="B114" s="23">
        <v>1290412300</v>
      </c>
      <c r="C114" s="23" t="s">
        <v>164</v>
      </c>
      <c r="D114" s="23" t="s">
        <v>11</v>
      </c>
      <c r="E114" s="19">
        <v>1</v>
      </c>
      <c r="F114" s="20"/>
      <c r="I114" s="4" t="b">
        <f>INT(F112*100)=(F112*100)</f>
        <v>1</v>
      </c>
    </row>
    <row r="115" spans="1:9" ht="25.5" customHeight="1" x14ac:dyDescent="0.2">
      <c r="A115" s="17">
        <v>113</v>
      </c>
      <c r="B115" s="23">
        <v>1290413000</v>
      </c>
      <c r="C115" s="23" t="s">
        <v>445</v>
      </c>
      <c r="D115" s="23" t="s">
        <v>11</v>
      </c>
      <c r="E115" s="19">
        <v>1</v>
      </c>
      <c r="F115" s="20"/>
    </row>
    <row r="116" spans="1:9" ht="25.5" customHeight="1" x14ac:dyDescent="0.2">
      <c r="A116" s="17">
        <v>114</v>
      </c>
      <c r="B116" s="23">
        <v>1290418201</v>
      </c>
      <c r="C116" s="23" t="s">
        <v>444</v>
      </c>
      <c r="D116" s="23" t="s">
        <v>11</v>
      </c>
      <c r="E116" s="19">
        <v>1</v>
      </c>
      <c r="F116" s="20"/>
    </row>
    <row r="117" spans="1:9" ht="25.5" customHeight="1" x14ac:dyDescent="0.2">
      <c r="A117" s="17">
        <v>115</v>
      </c>
      <c r="B117" s="23">
        <v>1290418604</v>
      </c>
      <c r="C117" s="23" t="s">
        <v>446</v>
      </c>
      <c r="D117" s="23" t="s">
        <v>11</v>
      </c>
      <c r="E117" s="19">
        <v>1</v>
      </c>
      <c r="F117" s="20"/>
    </row>
    <row r="118" spans="1:9" ht="25.5" customHeight="1" x14ac:dyDescent="0.2">
      <c r="A118" s="17">
        <v>116</v>
      </c>
      <c r="B118" s="22">
        <v>1290513002</v>
      </c>
      <c r="C118" s="22" t="s">
        <v>557</v>
      </c>
      <c r="D118" s="22" t="s">
        <v>11</v>
      </c>
      <c r="E118" s="19">
        <v>1</v>
      </c>
      <c r="F118" s="20"/>
    </row>
    <row r="119" spans="1:9" ht="25.5" customHeight="1" x14ac:dyDescent="0.2">
      <c r="A119" s="17">
        <v>117</v>
      </c>
      <c r="B119" s="22">
        <v>1290513003</v>
      </c>
      <c r="C119" s="22" t="s">
        <v>558</v>
      </c>
      <c r="D119" s="22" t="s">
        <v>11</v>
      </c>
      <c r="E119" s="19">
        <v>1</v>
      </c>
      <c r="F119" s="20"/>
    </row>
    <row r="120" spans="1:9" ht="25.5" customHeight="1" x14ac:dyDescent="0.2">
      <c r="A120" s="17">
        <v>118</v>
      </c>
      <c r="B120" s="23">
        <v>1290514300</v>
      </c>
      <c r="C120" s="23" t="s">
        <v>220</v>
      </c>
      <c r="D120" s="23" t="s">
        <v>93</v>
      </c>
      <c r="E120" s="19">
        <v>1</v>
      </c>
      <c r="F120" s="20"/>
    </row>
    <row r="121" spans="1:9" ht="25.5" customHeight="1" x14ac:dyDescent="0.2">
      <c r="A121" s="17">
        <v>119</v>
      </c>
      <c r="B121" s="23">
        <v>1290515503</v>
      </c>
      <c r="C121" s="23" t="s">
        <v>221</v>
      </c>
      <c r="D121" s="23" t="s">
        <v>11</v>
      </c>
      <c r="E121" s="19">
        <v>1</v>
      </c>
      <c r="F121" s="20"/>
    </row>
    <row r="122" spans="1:9" ht="25.5" customHeight="1" x14ac:dyDescent="0.2">
      <c r="A122" s="17">
        <v>120</v>
      </c>
      <c r="B122" s="22">
        <v>1290515505</v>
      </c>
      <c r="C122" s="22" t="s">
        <v>559</v>
      </c>
      <c r="D122" s="22" t="s">
        <v>11</v>
      </c>
      <c r="E122" s="19">
        <v>1</v>
      </c>
      <c r="F122" s="20"/>
    </row>
    <row r="123" spans="1:9" ht="25.5" customHeight="1" x14ac:dyDescent="0.2">
      <c r="A123" s="17">
        <v>121</v>
      </c>
      <c r="B123" s="22">
        <v>1290515600</v>
      </c>
      <c r="C123" s="22" t="s">
        <v>560</v>
      </c>
      <c r="D123" s="22" t="s">
        <v>11</v>
      </c>
      <c r="E123" s="19">
        <v>1</v>
      </c>
      <c r="F123" s="20"/>
    </row>
    <row r="124" spans="1:9" ht="25.5" customHeight="1" x14ac:dyDescent="0.2">
      <c r="A124" s="17">
        <v>122</v>
      </c>
      <c r="B124" s="23">
        <v>1290519601</v>
      </c>
      <c r="C124" s="23" t="s">
        <v>144</v>
      </c>
      <c r="D124" s="23" t="s">
        <v>11</v>
      </c>
      <c r="E124" s="19">
        <v>1</v>
      </c>
      <c r="F124" s="20"/>
    </row>
    <row r="125" spans="1:9" ht="25.5" customHeight="1" x14ac:dyDescent="0.2">
      <c r="A125" s="17">
        <v>123</v>
      </c>
      <c r="B125" s="23">
        <v>1290609713</v>
      </c>
      <c r="C125" s="23" t="s">
        <v>448</v>
      </c>
      <c r="D125" s="23" t="s">
        <v>11</v>
      </c>
      <c r="E125" s="19">
        <v>1</v>
      </c>
      <c r="F125" s="20"/>
    </row>
    <row r="126" spans="1:9" ht="25.5" customHeight="1" x14ac:dyDescent="0.2">
      <c r="A126" s="17">
        <v>124</v>
      </c>
      <c r="B126" s="23">
        <v>1290610231</v>
      </c>
      <c r="C126" s="23" t="s">
        <v>44</v>
      </c>
      <c r="D126" s="23" t="s">
        <v>11</v>
      </c>
      <c r="E126" s="19">
        <v>1</v>
      </c>
      <c r="F126" s="20"/>
    </row>
    <row r="127" spans="1:9" ht="25.5" customHeight="1" x14ac:dyDescent="0.2">
      <c r="A127" s="17">
        <v>125</v>
      </c>
      <c r="B127" s="23">
        <v>1290610234</v>
      </c>
      <c r="C127" s="23" t="s">
        <v>41</v>
      </c>
      <c r="D127" s="23" t="s">
        <v>11</v>
      </c>
      <c r="E127" s="19">
        <v>1</v>
      </c>
      <c r="F127" s="20"/>
    </row>
    <row r="128" spans="1:9" ht="25.5" customHeight="1" x14ac:dyDescent="0.2">
      <c r="A128" s="17">
        <v>126</v>
      </c>
      <c r="B128" s="23">
        <v>1290619454</v>
      </c>
      <c r="C128" s="23" t="s">
        <v>315</v>
      </c>
      <c r="D128" s="23" t="s">
        <v>11</v>
      </c>
      <c r="E128" s="19">
        <v>1</v>
      </c>
      <c r="F128" s="20"/>
    </row>
    <row r="129" spans="1:9" ht="25.5" customHeight="1" x14ac:dyDescent="0.2">
      <c r="A129" s="17">
        <v>127</v>
      </c>
      <c r="B129" s="23">
        <v>1290620137</v>
      </c>
      <c r="C129" s="23" t="s">
        <v>58</v>
      </c>
      <c r="D129" s="23" t="s">
        <v>11</v>
      </c>
      <c r="E129" s="19">
        <v>1</v>
      </c>
      <c r="F129" s="20"/>
    </row>
    <row r="130" spans="1:9" ht="25.5" customHeight="1" x14ac:dyDescent="0.2">
      <c r="A130" s="17">
        <v>128</v>
      </c>
      <c r="B130" s="23">
        <v>1290621089</v>
      </c>
      <c r="C130" s="23" t="s">
        <v>316</v>
      </c>
      <c r="D130" s="23" t="s">
        <v>11</v>
      </c>
      <c r="E130" s="19">
        <v>1</v>
      </c>
      <c r="F130" s="20"/>
    </row>
    <row r="131" spans="1:9" ht="25.5" customHeight="1" x14ac:dyDescent="0.2">
      <c r="A131" s="17">
        <v>129</v>
      </c>
      <c r="B131" s="23">
        <v>1290621235</v>
      </c>
      <c r="C131" s="23" t="s">
        <v>449</v>
      </c>
      <c r="D131" s="23" t="s">
        <v>11</v>
      </c>
      <c r="E131" s="19">
        <v>1</v>
      </c>
      <c r="F131" s="20"/>
    </row>
    <row r="132" spans="1:9" ht="25.5" customHeight="1" x14ac:dyDescent="0.2">
      <c r="A132" s="17">
        <v>130</v>
      </c>
      <c r="B132" s="23">
        <v>1290623502</v>
      </c>
      <c r="C132" s="23" t="s">
        <v>313</v>
      </c>
      <c r="D132" s="23" t="s">
        <v>11</v>
      </c>
      <c r="E132" s="19">
        <v>1</v>
      </c>
      <c r="F132" s="20"/>
    </row>
    <row r="133" spans="1:9" ht="25.5" customHeight="1" x14ac:dyDescent="0.2">
      <c r="A133" s="17">
        <v>131</v>
      </c>
      <c r="B133" s="23">
        <v>1290623533</v>
      </c>
      <c r="C133" s="23" t="s">
        <v>437</v>
      </c>
      <c r="D133" s="23" t="s">
        <v>11</v>
      </c>
      <c r="E133" s="19">
        <v>1</v>
      </c>
      <c r="F133" s="20"/>
      <c r="I133" s="4" t="b">
        <f>INT(F131*100)=(F131*100)</f>
        <v>1</v>
      </c>
    </row>
    <row r="134" spans="1:9" ht="25.5" customHeight="1" x14ac:dyDescent="0.2">
      <c r="A134" s="17">
        <v>132</v>
      </c>
      <c r="B134" s="23">
        <v>1290623551</v>
      </c>
      <c r="C134" s="23" t="s">
        <v>314</v>
      </c>
      <c r="D134" s="23" t="s">
        <v>11</v>
      </c>
      <c r="E134" s="19">
        <v>1</v>
      </c>
      <c r="F134" s="20"/>
    </row>
    <row r="135" spans="1:9" ht="25.5" customHeight="1" x14ac:dyDescent="0.2">
      <c r="A135" s="17">
        <v>133</v>
      </c>
      <c r="B135" s="23">
        <v>1290805800</v>
      </c>
      <c r="C135" s="23" t="s">
        <v>380</v>
      </c>
      <c r="D135" s="23" t="s">
        <v>11</v>
      </c>
      <c r="E135" s="19">
        <v>1</v>
      </c>
      <c r="F135" s="20"/>
    </row>
    <row r="136" spans="1:9" ht="25.5" customHeight="1" x14ac:dyDescent="0.2">
      <c r="A136" s="17">
        <v>134</v>
      </c>
      <c r="B136" s="23">
        <v>1290809605</v>
      </c>
      <c r="C136" s="23" t="s">
        <v>379</v>
      </c>
      <c r="D136" s="23" t="s">
        <v>11</v>
      </c>
      <c r="E136" s="19">
        <v>1</v>
      </c>
      <c r="F136" s="20"/>
      <c r="I136" s="4" t="b">
        <f>INT(F134*100)=(F134*100)</f>
        <v>1</v>
      </c>
    </row>
    <row r="137" spans="1:9" ht="25.5" customHeight="1" x14ac:dyDescent="0.2">
      <c r="A137" s="17">
        <v>135</v>
      </c>
      <c r="B137" s="23">
        <v>1290850203</v>
      </c>
      <c r="C137" s="23" t="s">
        <v>14</v>
      </c>
      <c r="D137" s="23" t="s">
        <v>11</v>
      </c>
      <c r="E137" s="19">
        <v>1</v>
      </c>
      <c r="F137" s="20"/>
    </row>
    <row r="138" spans="1:9" ht="25.5" customHeight="1" x14ac:dyDescent="0.2">
      <c r="A138" s="17">
        <v>136</v>
      </c>
      <c r="B138" s="23">
        <v>1290858400</v>
      </c>
      <c r="C138" s="23" t="s">
        <v>381</v>
      </c>
      <c r="D138" s="23" t="s">
        <v>11</v>
      </c>
      <c r="E138" s="19">
        <v>1</v>
      </c>
      <c r="F138" s="20"/>
    </row>
    <row r="139" spans="1:9" ht="25.5" customHeight="1" x14ac:dyDescent="0.2">
      <c r="A139" s="17">
        <v>137</v>
      </c>
      <c r="B139" s="23">
        <v>1291010202</v>
      </c>
      <c r="C139" s="23" t="s">
        <v>189</v>
      </c>
      <c r="D139" s="23" t="s">
        <v>11</v>
      </c>
      <c r="E139" s="19">
        <v>1</v>
      </c>
      <c r="F139" s="20"/>
    </row>
    <row r="140" spans="1:9" ht="25.5" customHeight="1" x14ac:dyDescent="0.2">
      <c r="A140" s="17">
        <v>138</v>
      </c>
      <c r="B140" s="23">
        <v>1291133203</v>
      </c>
      <c r="C140" s="23" t="s">
        <v>383</v>
      </c>
      <c r="D140" s="23" t="s">
        <v>11</v>
      </c>
      <c r="E140" s="19">
        <v>1</v>
      </c>
      <c r="F140" s="20"/>
      <c r="I140" s="4" t="b">
        <f>INT(F138*100)=(F138*100)</f>
        <v>1</v>
      </c>
    </row>
    <row r="141" spans="1:9" ht="25.5" customHeight="1" x14ac:dyDescent="0.2">
      <c r="A141" s="17">
        <v>139</v>
      </c>
      <c r="B141" s="23">
        <v>1291179807</v>
      </c>
      <c r="C141" s="23" t="s">
        <v>121</v>
      </c>
      <c r="D141" s="23" t="s">
        <v>11</v>
      </c>
      <c r="E141" s="19">
        <v>1</v>
      </c>
      <c r="F141" s="20"/>
    </row>
    <row r="142" spans="1:9" ht="25.5" customHeight="1" x14ac:dyDescent="0.2">
      <c r="A142" s="17">
        <v>140</v>
      </c>
      <c r="B142" s="23">
        <v>1291183204</v>
      </c>
      <c r="C142" s="23" t="s">
        <v>13</v>
      </c>
      <c r="D142" s="23" t="s">
        <v>11</v>
      </c>
      <c r="E142" s="19">
        <v>1</v>
      </c>
      <c r="F142" s="20"/>
    </row>
    <row r="143" spans="1:9" ht="25.5" customHeight="1" x14ac:dyDescent="0.2">
      <c r="A143" s="17">
        <v>141</v>
      </c>
      <c r="B143" s="22">
        <v>1291187613</v>
      </c>
      <c r="C143" s="22" t="s">
        <v>562</v>
      </c>
      <c r="D143" s="22" t="s">
        <v>11</v>
      </c>
      <c r="E143" s="19">
        <v>1</v>
      </c>
      <c r="F143" s="20"/>
    </row>
    <row r="144" spans="1:9" ht="25.5" customHeight="1" x14ac:dyDescent="0.2">
      <c r="A144" s="17">
        <v>142</v>
      </c>
      <c r="B144" s="23">
        <v>1291708301</v>
      </c>
      <c r="C144" s="23" t="s">
        <v>20</v>
      </c>
      <c r="D144" s="23" t="s">
        <v>11</v>
      </c>
      <c r="E144" s="19">
        <v>1</v>
      </c>
      <c r="F144" s="20"/>
    </row>
    <row r="145" spans="1:9" ht="25.5" customHeight="1" x14ac:dyDescent="0.2">
      <c r="A145" s="17">
        <v>143</v>
      </c>
      <c r="B145" s="23">
        <v>1292020209</v>
      </c>
      <c r="C145" s="23" t="s">
        <v>50</v>
      </c>
      <c r="D145" s="23" t="s">
        <v>11</v>
      </c>
      <c r="E145" s="19">
        <v>1</v>
      </c>
      <c r="F145" s="20"/>
    </row>
    <row r="146" spans="1:9" ht="25.5" customHeight="1" x14ac:dyDescent="0.2">
      <c r="A146" s="17">
        <v>144</v>
      </c>
      <c r="B146" s="23">
        <v>1292200097</v>
      </c>
      <c r="C146" s="23" t="s">
        <v>196</v>
      </c>
      <c r="D146" s="23" t="s">
        <v>11</v>
      </c>
      <c r="E146" s="19">
        <v>1</v>
      </c>
      <c r="F146" s="20"/>
    </row>
    <row r="147" spans="1:9" ht="25.5" customHeight="1" x14ac:dyDescent="0.2">
      <c r="A147" s="17">
        <v>145</v>
      </c>
      <c r="B147" s="23">
        <v>1292219912</v>
      </c>
      <c r="C147" s="23" t="s">
        <v>467</v>
      </c>
      <c r="D147" s="23" t="s">
        <v>11</v>
      </c>
      <c r="E147" s="19">
        <v>1</v>
      </c>
      <c r="F147" s="20"/>
    </row>
    <row r="148" spans="1:9" ht="25.5" customHeight="1" x14ac:dyDescent="0.2">
      <c r="A148" s="17">
        <v>146</v>
      </c>
      <c r="B148" s="23">
        <v>1292405706</v>
      </c>
      <c r="C148" s="23" t="s">
        <v>385</v>
      </c>
      <c r="D148" s="23" t="s">
        <v>11</v>
      </c>
      <c r="E148" s="19">
        <v>1</v>
      </c>
      <c r="F148" s="20"/>
    </row>
    <row r="149" spans="1:9" ht="25.5" customHeight="1" x14ac:dyDescent="0.2">
      <c r="A149" s="17">
        <v>147</v>
      </c>
      <c r="B149" s="23">
        <v>1292615113</v>
      </c>
      <c r="C149" s="23" t="s">
        <v>436</v>
      </c>
      <c r="D149" s="23" t="s">
        <v>11</v>
      </c>
      <c r="E149" s="19">
        <v>1</v>
      </c>
      <c r="F149" s="20"/>
    </row>
    <row r="150" spans="1:9" ht="25.5" customHeight="1" x14ac:dyDescent="0.2">
      <c r="A150" s="17">
        <v>148</v>
      </c>
      <c r="B150" s="23">
        <v>1292720193</v>
      </c>
      <c r="C150" s="23" t="s">
        <v>363</v>
      </c>
      <c r="D150" s="23" t="s">
        <v>11</v>
      </c>
      <c r="E150" s="19">
        <v>1</v>
      </c>
      <c r="F150" s="20"/>
    </row>
    <row r="151" spans="1:9" ht="25.5" customHeight="1" x14ac:dyDescent="0.2">
      <c r="A151" s="17">
        <v>149</v>
      </c>
      <c r="B151" s="23">
        <v>1292720393</v>
      </c>
      <c r="C151" s="23" t="s">
        <v>356</v>
      </c>
      <c r="D151" s="23" t="s">
        <v>11</v>
      </c>
      <c r="E151" s="19">
        <v>1</v>
      </c>
      <c r="F151" s="20"/>
    </row>
    <row r="152" spans="1:9" ht="25.5" customHeight="1" x14ac:dyDescent="0.2">
      <c r="A152" s="17">
        <v>150</v>
      </c>
      <c r="B152" s="23">
        <v>1292729306</v>
      </c>
      <c r="C152" s="23" t="s">
        <v>364</v>
      </c>
      <c r="D152" s="23" t="s">
        <v>11</v>
      </c>
      <c r="E152" s="19">
        <v>1</v>
      </c>
      <c r="F152" s="20"/>
    </row>
    <row r="153" spans="1:9" ht="25.5" customHeight="1" x14ac:dyDescent="0.2">
      <c r="A153" s="17">
        <v>151</v>
      </c>
      <c r="B153" s="23">
        <v>1292729500</v>
      </c>
      <c r="C153" s="23" t="s">
        <v>352</v>
      </c>
      <c r="D153" s="23" t="s">
        <v>11</v>
      </c>
      <c r="E153" s="19">
        <v>1</v>
      </c>
      <c r="F153" s="20"/>
    </row>
    <row r="154" spans="1:9" ht="25.5" customHeight="1" x14ac:dyDescent="0.2">
      <c r="A154" s="17">
        <v>152</v>
      </c>
      <c r="B154" s="23">
        <v>1292817002</v>
      </c>
      <c r="C154" s="23" t="s">
        <v>129</v>
      </c>
      <c r="D154" s="23" t="s">
        <v>11</v>
      </c>
      <c r="E154" s="19">
        <v>1</v>
      </c>
      <c r="F154" s="20"/>
    </row>
    <row r="155" spans="1:9" ht="25.5" customHeight="1" x14ac:dyDescent="0.2">
      <c r="A155" s="17">
        <v>153</v>
      </c>
      <c r="B155" s="23">
        <v>1292829322</v>
      </c>
      <c r="C155" s="23" t="s">
        <v>29</v>
      </c>
      <c r="D155" s="23" t="s">
        <v>11</v>
      </c>
      <c r="E155" s="19">
        <v>1</v>
      </c>
      <c r="F155" s="20"/>
    </row>
    <row r="156" spans="1:9" ht="25.5" customHeight="1" x14ac:dyDescent="0.2">
      <c r="A156" s="17">
        <v>154</v>
      </c>
      <c r="B156" s="23">
        <v>1306001304</v>
      </c>
      <c r="C156" s="23" t="s">
        <v>17</v>
      </c>
      <c r="D156" s="23" t="s">
        <v>11</v>
      </c>
      <c r="E156" s="19">
        <v>1</v>
      </c>
      <c r="F156" s="20"/>
    </row>
    <row r="157" spans="1:9" ht="25.5" customHeight="1" x14ac:dyDescent="0.2">
      <c r="A157" s="17">
        <v>155</v>
      </c>
      <c r="B157" s="23">
        <v>1306001305</v>
      </c>
      <c r="C157" s="23" t="s">
        <v>17</v>
      </c>
      <c r="D157" s="23" t="s">
        <v>11</v>
      </c>
      <c r="E157" s="19">
        <v>1</v>
      </c>
      <c r="F157" s="20"/>
    </row>
    <row r="158" spans="1:9" ht="25.5" customHeight="1" x14ac:dyDescent="0.2">
      <c r="A158" s="17">
        <v>156</v>
      </c>
      <c r="B158" s="23">
        <v>1306003700</v>
      </c>
      <c r="C158" s="23" t="s">
        <v>154</v>
      </c>
      <c r="D158" s="23" t="s">
        <v>11</v>
      </c>
      <c r="E158" s="19">
        <v>1</v>
      </c>
      <c r="F158" s="20"/>
      <c r="I158" s="4" t="b">
        <f>INT(F156*100)=(F156*100)</f>
        <v>1</v>
      </c>
    </row>
    <row r="159" spans="1:9" ht="25.5" customHeight="1" x14ac:dyDescent="0.2">
      <c r="A159" s="17">
        <v>157</v>
      </c>
      <c r="B159" s="23">
        <v>1306005023</v>
      </c>
      <c r="C159" s="23" t="s">
        <v>154</v>
      </c>
      <c r="D159" s="23" t="s">
        <v>11</v>
      </c>
      <c r="E159" s="19">
        <v>1</v>
      </c>
      <c r="F159" s="20"/>
    </row>
    <row r="160" spans="1:9" ht="25.5" customHeight="1" x14ac:dyDescent="0.2">
      <c r="A160" s="17">
        <v>158</v>
      </c>
      <c r="B160" s="23">
        <v>1306006809</v>
      </c>
      <c r="C160" s="23" t="s">
        <v>291</v>
      </c>
      <c r="D160" s="23" t="s">
        <v>11</v>
      </c>
      <c r="E160" s="19">
        <v>1</v>
      </c>
      <c r="F160" s="20"/>
    </row>
    <row r="161" spans="1:9" ht="25.5" customHeight="1" x14ac:dyDescent="0.2">
      <c r="A161" s="17">
        <v>159</v>
      </c>
      <c r="B161" s="23">
        <v>1306007027</v>
      </c>
      <c r="C161" s="23" t="s">
        <v>463</v>
      </c>
      <c r="D161" s="23" t="s">
        <v>11</v>
      </c>
      <c r="E161" s="19">
        <v>1</v>
      </c>
      <c r="F161" s="20"/>
      <c r="I161" s="4" t="b">
        <f>INT(F159*100)=(F159*100)</f>
        <v>1</v>
      </c>
    </row>
    <row r="162" spans="1:9" ht="25.5" customHeight="1" x14ac:dyDescent="0.2">
      <c r="A162" s="17">
        <v>160</v>
      </c>
      <c r="B162" s="23">
        <v>1306009000</v>
      </c>
      <c r="C162" s="23" t="s">
        <v>277</v>
      </c>
      <c r="D162" s="23" t="s">
        <v>11</v>
      </c>
      <c r="E162" s="19">
        <v>1</v>
      </c>
      <c r="F162" s="20"/>
    </row>
    <row r="163" spans="1:9" ht="25.5" customHeight="1" x14ac:dyDescent="0.2">
      <c r="A163" s="17">
        <v>161</v>
      </c>
      <c r="B163" s="23">
        <v>1306009609</v>
      </c>
      <c r="C163" s="23" t="s">
        <v>312</v>
      </c>
      <c r="D163" s="23" t="s">
        <v>11</v>
      </c>
      <c r="E163" s="19">
        <v>1</v>
      </c>
      <c r="F163" s="20"/>
    </row>
    <row r="164" spans="1:9" ht="25.5" customHeight="1" x14ac:dyDescent="0.2">
      <c r="A164" s="17">
        <v>162</v>
      </c>
      <c r="B164" s="23">
        <v>1306009610</v>
      </c>
      <c r="C164" s="23" t="s">
        <v>311</v>
      </c>
      <c r="D164" s="23" t="s">
        <v>11</v>
      </c>
      <c r="E164" s="19">
        <v>1</v>
      </c>
      <c r="F164" s="20"/>
    </row>
    <row r="165" spans="1:9" ht="25.5" customHeight="1" x14ac:dyDescent="0.2">
      <c r="A165" s="17">
        <v>163</v>
      </c>
      <c r="B165" s="23">
        <v>1306009703</v>
      </c>
      <c r="C165" s="23" t="s">
        <v>266</v>
      </c>
      <c r="D165" s="23" t="s">
        <v>11</v>
      </c>
      <c r="E165" s="19">
        <v>1</v>
      </c>
      <c r="F165" s="20"/>
      <c r="I165" s="4" t="b">
        <f>INT(F163*100)=(F163*100)</f>
        <v>1</v>
      </c>
    </row>
    <row r="166" spans="1:9" ht="25.5" customHeight="1" x14ac:dyDescent="0.2">
      <c r="A166" s="17">
        <v>164</v>
      </c>
      <c r="B166" s="23">
        <v>1306009800</v>
      </c>
      <c r="C166" s="23" t="s">
        <v>310</v>
      </c>
      <c r="D166" s="23" t="s">
        <v>11</v>
      </c>
      <c r="E166" s="19">
        <v>1</v>
      </c>
      <c r="F166" s="20"/>
    </row>
    <row r="167" spans="1:9" ht="25.5" customHeight="1" x14ac:dyDescent="0.2">
      <c r="A167" s="17">
        <v>165</v>
      </c>
      <c r="B167" s="23">
        <v>1306009833</v>
      </c>
      <c r="C167" s="23" t="s">
        <v>308</v>
      </c>
      <c r="D167" s="23" t="s">
        <v>11</v>
      </c>
      <c r="E167" s="19">
        <v>1</v>
      </c>
      <c r="F167" s="20"/>
    </row>
    <row r="168" spans="1:9" ht="25.5" customHeight="1" x14ac:dyDescent="0.2">
      <c r="A168" s="17">
        <v>166</v>
      </c>
      <c r="B168" s="23">
        <v>1306011904</v>
      </c>
      <c r="C168" s="23" t="s">
        <v>292</v>
      </c>
      <c r="D168" s="23" t="s">
        <v>11</v>
      </c>
      <c r="E168" s="19">
        <v>1</v>
      </c>
      <c r="F168" s="20"/>
    </row>
    <row r="169" spans="1:9" ht="25.5" customHeight="1" x14ac:dyDescent="0.2">
      <c r="A169" s="17">
        <v>167</v>
      </c>
      <c r="B169" s="23">
        <v>1306011905</v>
      </c>
      <c r="C169" s="23" t="s">
        <v>289</v>
      </c>
      <c r="D169" s="23" t="s">
        <v>11</v>
      </c>
      <c r="E169" s="19">
        <v>1</v>
      </c>
      <c r="F169" s="20"/>
    </row>
    <row r="170" spans="1:9" ht="25.5" customHeight="1" x14ac:dyDescent="0.2">
      <c r="A170" s="17">
        <v>168</v>
      </c>
      <c r="B170" s="23">
        <v>1306011906</v>
      </c>
      <c r="C170" s="23" t="s">
        <v>290</v>
      </c>
      <c r="D170" s="23" t="s">
        <v>11</v>
      </c>
      <c r="E170" s="19">
        <v>1</v>
      </c>
      <c r="F170" s="20"/>
    </row>
    <row r="171" spans="1:9" ht="25.5" customHeight="1" x14ac:dyDescent="0.2">
      <c r="A171" s="17">
        <v>169</v>
      </c>
      <c r="B171" s="23">
        <v>1306012195</v>
      </c>
      <c r="C171" s="23" t="s">
        <v>462</v>
      </c>
      <c r="D171" s="23" t="s">
        <v>11</v>
      </c>
      <c r="E171" s="19">
        <v>1</v>
      </c>
      <c r="F171" s="20"/>
    </row>
    <row r="172" spans="1:9" ht="25.5" customHeight="1" x14ac:dyDescent="0.2">
      <c r="A172" s="17">
        <v>170</v>
      </c>
      <c r="B172" s="23">
        <v>1306012309</v>
      </c>
      <c r="C172" s="23" t="s">
        <v>464</v>
      </c>
      <c r="D172" s="23" t="s">
        <v>11</v>
      </c>
      <c r="E172" s="19">
        <v>1</v>
      </c>
      <c r="F172" s="20"/>
    </row>
    <row r="173" spans="1:9" ht="25.5" customHeight="1" x14ac:dyDescent="0.2">
      <c r="A173" s="17">
        <v>171</v>
      </c>
      <c r="B173" s="23">
        <v>1306012310</v>
      </c>
      <c r="C173" s="23" t="s">
        <v>461</v>
      </c>
      <c r="D173" s="23" t="s">
        <v>11</v>
      </c>
      <c r="E173" s="19">
        <v>1</v>
      </c>
      <c r="F173" s="20"/>
    </row>
    <row r="174" spans="1:9" ht="25.5" customHeight="1" x14ac:dyDescent="0.2">
      <c r="A174" s="17">
        <v>172</v>
      </c>
      <c r="B174" s="23">
        <v>1306013008</v>
      </c>
      <c r="C174" s="23" t="s">
        <v>447</v>
      </c>
      <c r="D174" s="23" t="s">
        <v>11</v>
      </c>
      <c r="E174" s="19">
        <v>1</v>
      </c>
      <c r="F174" s="20"/>
    </row>
    <row r="175" spans="1:9" ht="25.5" customHeight="1" x14ac:dyDescent="0.2">
      <c r="A175" s="17">
        <v>173</v>
      </c>
      <c r="B175" s="23">
        <v>1306013032</v>
      </c>
      <c r="C175" s="23" t="s">
        <v>466</v>
      </c>
      <c r="D175" s="23" t="s">
        <v>11</v>
      </c>
      <c r="E175" s="19">
        <v>1</v>
      </c>
      <c r="F175" s="20"/>
    </row>
    <row r="176" spans="1:9" ht="25.5" customHeight="1" x14ac:dyDescent="0.2">
      <c r="A176" s="17">
        <v>174</v>
      </c>
      <c r="B176" s="23">
        <v>1306015403</v>
      </c>
      <c r="C176" s="23" t="s">
        <v>285</v>
      </c>
      <c r="D176" s="23" t="s">
        <v>11</v>
      </c>
      <c r="E176" s="19">
        <v>1</v>
      </c>
      <c r="F176" s="20"/>
    </row>
    <row r="177" spans="1:9" ht="25.5" customHeight="1" x14ac:dyDescent="0.2">
      <c r="A177" s="17">
        <v>175</v>
      </c>
      <c r="B177" s="23">
        <v>1306016215</v>
      </c>
      <c r="C177" s="23" t="s">
        <v>465</v>
      </c>
      <c r="D177" s="23" t="s">
        <v>11</v>
      </c>
      <c r="E177" s="19">
        <v>1</v>
      </c>
      <c r="F177" s="20"/>
    </row>
    <row r="178" spans="1:9" ht="25.5" customHeight="1" x14ac:dyDescent="0.2">
      <c r="A178" s="17">
        <v>176</v>
      </c>
      <c r="B178" s="23">
        <v>1306059104</v>
      </c>
      <c r="C178" s="23" t="s">
        <v>469</v>
      </c>
      <c r="D178" s="23" t="s">
        <v>11</v>
      </c>
      <c r="E178" s="19">
        <v>1</v>
      </c>
      <c r="F178" s="20"/>
    </row>
    <row r="179" spans="1:9" ht="25.5" customHeight="1" x14ac:dyDescent="0.2">
      <c r="A179" s="17">
        <v>177</v>
      </c>
      <c r="B179" s="22" t="str">
        <f>"2811779102"</f>
        <v>2811779102</v>
      </c>
      <c r="C179" s="22" t="s">
        <v>517</v>
      </c>
      <c r="D179" s="22" t="s">
        <v>11</v>
      </c>
      <c r="E179" s="19">
        <v>1</v>
      </c>
      <c r="F179" s="20"/>
    </row>
    <row r="180" spans="1:9" ht="25.5" customHeight="1" x14ac:dyDescent="0.2">
      <c r="A180" s="17">
        <v>178</v>
      </c>
      <c r="B180" s="23">
        <v>3800010000</v>
      </c>
      <c r="C180" s="23" t="s">
        <v>459</v>
      </c>
      <c r="D180" s="23" t="s">
        <v>11</v>
      </c>
      <c r="E180" s="19">
        <v>1</v>
      </c>
      <c r="F180" s="20"/>
    </row>
    <row r="181" spans="1:9" ht="25.5" customHeight="1" x14ac:dyDescent="0.2">
      <c r="A181" s="17">
        <v>179</v>
      </c>
      <c r="B181" s="23">
        <v>5137001000</v>
      </c>
      <c r="C181" s="23" t="s">
        <v>366</v>
      </c>
      <c r="D181" s="23" t="s">
        <v>11</v>
      </c>
      <c r="E181" s="19">
        <v>1</v>
      </c>
      <c r="F181" s="20"/>
    </row>
    <row r="182" spans="1:9" ht="25.5" customHeight="1" x14ac:dyDescent="0.2">
      <c r="A182" s="17">
        <v>180</v>
      </c>
      <c r="B182" s="23">
        <v>6012000770</v>
      </c>
      <c r="C182" s="23" t="s">
        <v>60</v>
      </c>
      <c r="D182" s="23" t="s">
        <v>11</v>
      </c>
      <c r="E182" s="19">
        <v>1</v>
      </c>
      <c r="F182" s="20"/>
    </row>
    <row r="183" spans="1:9" ht="25.5" customHeight="1" x14ac:dyDescent="0.2">
      <c r="A183" s="17">
        <v>181</v>
      </c>
      <c r="B183" s="23">
        <v>6012001773</v>
      </c>
      <c r="C183" s="23" t="s">
        <v>59</v>
      </c>
      <c r="D183" s="23" t="s">
        <v>11</v>
      </c>
      <c r="E183" s="19">
        <v>1</v>
      </c>
      <c r="F183" s="20"/>
    </row>
    <row r="184" spans="1:9" ht="25.5" customHeight="1" x14ac:dyDescent="0.2">
      <c r="A184" s="17">
        <v>182</v>
      </c>
      <c r="B184" s="23">
        <v>6019932710</v>
      </c>
      <c r="C184" s="23" t="s">
        <v>66</v>
      </c>
      <c r="D184" s="23" t="s">
        <v>11</v>
      </c>
      <c r="E184" s="19">
        <v>1</v>
      </c>
      <c r="F184" s="20"/>
      <c r="I184" s="4" t="b">
        <f>INT(F182*100)=(F182*100)</f>
        <v>1</v>
      </c>
    </row>
    <row r="185" spans="1:9" ht="25.5" customHeight="1" x14ac:dyDescent="0.2">
      <c r="A185" s="17">
        <v>183</v>
      </c>
      <c r="B185" s="23">
        <v>6022000015</v>
      </c>
      <c r="C185" s="23" t="s">
        <v>57</v>
      </c>
      <c r="D185" s="23" t="s">
        <v>11</v>
      </c>
      <c r="E185" s="19">
        <v>1</v>
      </c>
      <c r="F185" s="20"/>
    </row>
    <row r="186" spans="1:9" ht="25.5" customHeight="1" x14ac:dyDescent="0.2">
      <c r="A186" s="17">
        <v>184</v>
      </c>
      <c r="B186" s="23">
        <v>6558000000</v>
      </c>
      <c r="C186" s="23" t="s">
        <v>458</v>
      </c>
      <c r="D186" s="23" t="s">
        <v>11</v>
      </c>
      <c r="E186" s="19">
        <v>1</v>
      </c>
      <c r="F186" s="20"/>
    </row>
    <row r="187" spans="1:9" ht="25.5" customHeight="1" x14ac:dyDescent="0.2">
      <c r="A187" s="17">
        <v>185</v>
      </c>
      <c r="B187" s="23">
        <v>7001251701</v>
      </c>
      <c r="C187" s="23" t="s">
        <v>322</v>
      </c>
      <c r="D187" s="23" t="s">
        <v>11</v>
      </c>
      <c r="E187" s="19">
        <v>1</v>
      </c>
      <c r="F187" s="20"/>
      <c r="I187" s="4" t="b">
        <f>INT(F185*100)=(F185*100)</f>
        <v>1</v>
      </c>
    </row>
    <row r="188" spans="1:9" ht="25.5" customHeight="1" x14ac:dyDescent="0.2">
      <c r="A188" s="17">
        <v>186</v>
      </c>
      <c r="B188" s="23">
        <v>7009341400</v>
      </c>
      <c r="C188" s="23" t="s">
        <v>214</v>
      </c>
      <c r="D188" s="23" t="s">
        <v>11</v>
      </c>
      <c r="E188" s="19">
        <v>1</v>
      </c>
      <c r="F188" s="20"/>
    </row>
    <row r="189" spans="1:9" ht="25.5" customHeight="1" x14ac:dyDescent="0.2">
      <c r="A189" s="17">
        <v>187</v>
      </c>
      <c r="B189" s="23">
        <v>7009371600</v>
      </c>
      <c r="C189" s="23" t="s">
        <v>213</v>
      </c>
      <c r="D189" s="23" t="s">
        <v>11</v>
      </c>
      <c r="E189" s="19">
        <v>1</v>
      </c>
      <c r="F189" s="20"/>
    </row>
    <row r="190" spans="1:9" ht="25.5" customHeight="1" x14ac:dyDescent="0.2">
      <c r="A190" s="17">
        <v>188</v>
      </c>
      <c r="B190" s="23">
        <v>7009851000</v>
      </c>
      <c r="C190" s="23" t="s">
        <v>212</v>
      </c>
      <c r="D190" s="23" t="s">
        <v>11</v>
      </c>
      <c r="E190" s="19">
        <v>1</v>
      </c>
      <c r="F190" s="20"/>
    </row>
    <row r="191" spans="1:9" ht="25.5" customHeight="1" x14ac:dyDescent="0.2">
      <c r="A191" s="17">
        <v>189</v>
      </c>
      <c r="B191" s="22" t="str">
        <f>"7115000000"</f>
        <v>7115000000</v>
      </c>
      <c r="C191" s="22" t="s">
        <v>495</v>
      </c>
      <c r="D191" s="22" t="s">
        <v>11</v>
      </c>
      <c r="E191" s="19">
        <v>1</v>
      </c>
      <c r="F191" s="20"/>
      <c r="I191" s="4" t="b">
        <f>INT(F189*100)=(F189*100)</f>
        <v>1</v>
      </c>
    </row>
    <row r="192" spans="1:9" ht="25.5" customHeight="1" x14ac:dyDescent="0.2">
      <c r="A192" s="17">
        <v>190</v>
      </c>
      <c r="B192" s="23">
        <v>7709250000</v>
      </c>
      <c r="C192" s="23" t="s">
        <v>222</v>
      </c>
      <c r="D192" s="23" t="s">
        <v>11</v>
      </c>
      <c r="E192" s="19">
        <v>1</v>
      </c>
      <c r="F192" s="20"/>
    </row>
    <row r="193" spans="1:6" ht="25.5" customHeight="1" x14ac:dyDescent="0.2">
      <c r="A193" s="17">
        <v>191</v>
      </c>
      <c r="B193" s="22" t="str">
        <f>"7743611800"</f>
        <v>7743611800</v>
      </c>
      <c r="C193" s="22" t="s">
        <v>497</v>
      </c>
      <c r="D193" s="22" t="s">
        <v>11</v>
      </c>
      <c r="E193" s="19">
        <v>1</v>
      </c>
      <c r="F193" s="20"/>
    </row>
    <row r="194" spans="1:6" ht="25.5" customHeight="1" x14ac:dyDescent="0.2">
      <c r="A194" s="17">
        <v>192</v>
      </c>
      <c r="B194" s="25">
        <v>602200022080</v>
      </c>
      <c r="C194" s="23" t="s">
        <v>54</v>
      </c>
      <c r="D194" s="23" t="s">
        <v>11</v>
      </c>
      <c r="E194" s="19">
        <v>1</v>
      </c>
      <c r="F194" s="20"/>
    </row>
    <row r="195" spans="1:6" ht="25.5" customHeight="1" x14ac:dyDescent="0.2">
      <c r="A195" s="17">
        <v>193</v>
      </c>
      <c r="B195" s="23" t="s">
        <v>456</v>
      </c>
      <c r="C195" s="23" t="s">
        <v>455</v>
      </c>
      <c r="D195" s="23" t="s">
        <v>11</v>
      </c>
      <c r="E195" s="19">
        <v>1</v>
      </c>
      <c r="F195" s="20"/>
    </row>
    <row r="196" spans="1:6" ht="25.5" customHeight="1" x14ac:dyDescent="0.2">
      <c r="A196" s="17">
        <v>194</v>
      </c>
      <c r="B196" s="23" t="s">
        <v>46</v>
      </c>
      <c r="C196" s="23" t="s">
        <v>45</v>
      </c>
      <c r="D196" s="23" t="s">
        <v>11</v>
      </c>
      <c r="E196" s="19">
        <v>1</v>
      </c>
      <c r="F196" s="20"/>
    </row>
    <row r="197" spans="1:6" ht="25.5" customHeight="1" x14ac:dyDescent="0.2">
      <c r="A197" s="17">
        <v>195</v>
      </c>
      <c r="B197" s="23" t="s">
        <v>43</v>
      </c>
      <c r="C197" s="23" t="s">
        <v>42</v>
      </c>
      <c r="D197" s="23" t="s">
        <v>11</v>
      </c>
      <c r="E197" s="19">
        <v>1</v>
      </c>
      <c r="F197" s="20"/>
    </row>
    <row r="198" spans="1:6" ht="25.5" customHeight="1" x14ac:dyDescent="0.2">
      <c r="A198" s="17">
        <v>196</v>
      </c>
      <c r="B198" s="23" t="s">
        <v>49</v>
      </c>
      <c r="C198" s="23" t="s">
        <v>48</v>
      </c>
      <c r="D198" s="23" t="s">
        <v>11</v>
      </c>
      <c r="E198" s="19">
        <v>1</v>
      </c>
      <c r="F198" s="20"/>
    </row>
    <row r="199" spans="1:6" ht="25.5" customHeight="1" x14ac:dyDescent="0.2">
      <c r="A199" s="17">
        <v>197</v>
      </c>
      <c r="B199" s="23" t="s">
        <v>547</v>
      </c>
      <c r="C199" s="22" t="s">
        <v>438</v>
      </c>
      <c r="D199" s="22" t="s">
        <v>11</v>
      </c>
      <c r="E199" s="19">
        <v>1</v>
      </c>
      <c r="F199" s="20"/>
    </row>
    <row r="200" spans="1:6" ht="25.5" customHeight="1" x14ac:dyDescent="0.2">
      <c r="A200" s="17">
        <v>198</v>
      </c>
      <c r="B200" s="23" t="s">
        <v>198</v>
      </c>
      <c r="C200" s="23" t="s">
        <v>197</v>
      </c>
      <c r="D200" s="23" t="s">
        <v>11</v>
      </c>
      <c r="E200" s="19">
        <v>1</v>
      </c>
      <c r="F200" s="20"/>
    </row>
    <row r="201" spans="1:6" ht="25.5" customHeight="1" x14ac:dyDescent="0.2">
      <c r="A201" s="17">
        <v>199</v>
      </c>
      <c r="B201" s="23" t="s">
        <v>209</v>
      </c>
      <c r="C201" s="23" t="s">
        <v>208</v>
      </c>
      <c r="D201" s="23" t="s">
        <v>11</v>
      </c>
      <c r="E201" s="19">
        <v>1</v>
      </c>
      <c r="F201" s="20"/>
    </row>
    <row r="202" spans="1:6" ht="25.5" customHeight="1" x14ac:dyDescent="0.2">
      <c r="A202" s="17">
        <v>200</v>
      </c>
      <c r="B202" s="23" t="s">
        <v>237</v>
      </c>
      <c r="C202" s="23" t="s">
        <v>236</v>
      </c>
      <c r="D202" s="23" t="s">
        <v>11</v>
      </c>
      <c r="E202" s="19">
        <v>1</v>
      </c>
      <c r="F202" s="20"/>
    </row>
    <row r="203" spans="1:6" ht="25.5" customHeight="1" x14ac:dyDescent="0.2">
      <c r="A203" s="17">
        <v>201</v>
      </c>
      <c r="B203" s="23" t="s">
        <v>207</v>
      </c>
      <c r="C203" s="23" t="s">
        <v>206</v>
      </c>
      <c r="D203" s="23" t="s">
        <v>11</v>
      </c>
      <c r="E203" s="19">
        <v>1</v>
      </c>
      <c r="F203" s="20"/>
    </row>
    <row r="204" spans="1:6" ht="25.5" customHeight="1" x14ac:dyDescent="0.2">
      <c r="A204" s="17">
        <v>202</v>
      </c>
      <c r="B204" s="23" t="s">
        <v>235</v>
      </c>
      <c r="C204" s="23" t="s">
        <v>229</v>
      </c>
      <c r="D204" s="23" t="s">
        <v>11</v>
      </c>
      <c r="E204" s="19">
        <v>1</v>
      </c>
      <c r="F204" s="20"/>
    </row>
    <row r="205" spans="1:6" ht="25.5" customHeight="1" x14ac:dyDescent="0.2">
      <c r="A205" s="17">
        <v>203</v>
      </c>
      <c r="B205" s="23" t="s">
        <v>211</v>
      </c>
      <c r="C205" s="23" t="s">
        <v>210</v>
      </c>
      <c r="D205" s="23" t="s">
        <v>11</v>
      </c>
      <c r="E205" s="19">
        <v>1</v>
      </c>
      <c r="F205" s="20"/>
    </row>
    <row r="206" spans="1:6" ht="25.5" customHeight="1" x14ac:dyDescent="0.2">
      <c r="A206" s="17">
        <v>204</v>
      </c>
      <c r="B206" s="23" t="s">
        <v>216</v>
      </c>
      <c r="C206" s="23" t="s">
        <v>215</v>
      </c>
      <c r="D206" s="23" t="s">
        <v>11</v>
      </c>
      <c r="E206" s="19">
        <v>1</v>
      </c>
      <c r="F206" s="20"/>
    </row>
    <row r="207" spans="1:6" ht="25.5" customHeight="1" x14ac:dyDescent="0.2">
      <c r="A207" s="17">
        <v>205</v>
      </c>
      <c r="B207" s="23" t="s">
        <v>218</v>
      </c>
      <c r="C207" s="23" t="s">
        <v>217</v>
      </c>
      <c r="D207" s="23" t="s">
        <v>11</v>
      </c>
      <c r="E207" s="19">
        <v>1</v>
      </c>
      <c r="F207" s="20"/>
    </row>
    <row r="208" spans="1:6" ht="25.5" customHeight="1" x14ac:dyDescent="0.2">
      <c r="A208" s="17">
        <v>206</v>
      </c>
      <c r="B208" s="23" t="s">
        <v>245</v>
      </c>
      <c r="C208" s="23" t="s">
        <v>244</v>
      </c>
      <c r="D208" s="23" t="s">
        <v>11</v>
      </c>
      <c r="E208" s="19">
        <v>1</v>
      </c>
      <c r="F208" s="20"/>
    </row>
    <row r="209" spans="1:9" ht="25.5" customHeight="1" x14ac:dyDescent="0.2">
      <c r="A209" s="17">
        <v>207</v>
      </c>
      <c r="B209" s="23" t="s">
        <v>188</v>
      </c>
      <c r="C209" s="23" t="s">
        <v>187</v>
      </c>
      <c r="D209" s="23" t="s">
        <v>11</v>
      </c>
      <c r="E209" s="19">
        <v>1</v>
      </c>
      <c r="F209" s="20"/>
      <c r="I209" s="4" t="b">
        <f>INT(F207*100)=(F207*100)</f>
        <v>1</v>
      </c>
    </row>
    <row r="210" spans="1:9" ht="25.5" customHeight="1" x14ac:dyDescent="0.2">
      <c r="A210" s="17">
        <v>208</v>
      </c>
      <c r="B210" s="23" t="s">
        <v>362</v>
      </c>
      <c r="C210" s="23" t="s">
        <v>361</v>
      </c>
      <c r="D210" s="23" t="s">
        <v>11</v>
      </c>
      <c r="E210" s="19">
        <v>1</v>
      </c>
      <c r="F210" s="20"/>
    </row>
    <row r="211" spans="1:9" ht="25.5" customHeight="1" x14ac:dyDescent="0.2">
      <c r="A211" s="17">
        <v>209</v>
      </c>
      <c r="B211" s="22" t="str">
        <f>"028 220 02 31"</f>
        <v>028 220 02 31</v>
      </c>
      <c r="C211" s="22" t="s">
        <v>168</v>
      </c>
      <c r="D211" s="22" t="s">
        <v>11</v>
      </c>
      <c r="E211" s="19">
        <v>1</v>
      </c>
      <c r="F211" s="20"/>
    </row>
    <row r="212" spans="1:9" ht="25.5" customHeight="1" x14ac:dyDescent="0.2">
      <c r="A212" s="17">
        <v>210</v>
      </c>
      <c r="B212" s="23" t="s">
        <v>71</v>
      </c>
      <c r="C212" s="23" t="s">
        <v>70</v>
      </c>
      <c r="D212" s="23" t="s">
        <v>11</v>
      </c>
      <c r="E212" s="19">
        <v>1</v>
      </c>
      <c r="F212" s="20"/>
      <c r="I212" s="4" t="b">
        <f>INT(F210*100)=(F210*100)</f>
        <v>1</v>
      </c>
    </row>
    <row r="213" spans="1:9" ht="25.5" customHeight="1" x14ac:dyDescent="0.2">
      <c r="A213" s="17">
        <v>211</v>
      </c>
      <c r="B213" s="23" t="s">
        <v>24</v>
      </c>
      <c r="C213" s="23" t="s">
        <v>23</v>
      </c>
      <c r="D213" s="23" t="s">
        <v>11</v>
      </c>
      <c r="E213" s="19">
        <v>1</v>
      </c>
      <c r="F213" s="20"/>
    </row>
    <row r="214" spans="1:9" ht="25.5" customHeight="1" x14ac:dyDescent="0.2">
      <c r="A214" s="17">
        <v>212</v>
      </c>
      <c r="B214" s="23" t="s">
        <v>88</v>
      </c>
      <c r="C214" s="23" t="s">
        <v>87</v>
      </c>
      <c r="D214" s="23" t="s">
        <v>11</v>
      </c>
      <c r="E214" s="19">
        <v>1</v>
      </c>
      <c r="F214" s="20"/>
    </row>
    <row r="215" spans="1:9" ht="25.5" customHeight="1" x14ac:dyDescent="0.2">
      <c r="A215" s="17">
        <v>213</v>
      </c>
      <c r="B215" s="23" t="s">
        <v>91</v>
      </c>
      <c r="C215" s="23" t="s">
        <v>90</v>
      </c>
      <c r="D215" s="23" t="s">
        <v>11</v>
      </c>
      <c r="E215" s="19">
        <v>1</v>
      </c>
      <c r="F215" s="20"/>
    </row>
    <row r="216" spans="1:9" ht="25.5" customHeight="1" x14ac:dyDescent="0.2">
      <c r="A216" s="17">
        <v>214</v>
      </c>
      <c r="B216" s="23" t="s">
        <v>62</v>
      </c>
      <c r="C216" s="23" t="s">
        <v>61</v>
      </c>
      <c r="D216" s="23" t="s">
        <v>11</v>
      </c>
      <c r="E216" s="19">
        <v>1</v>
      </c>
      <c r="F216" s="20"/>
      <c r="I216" s="4" t="b">
        <f>INT(F214*100)=(F214*100)</f>
        <v>1</v>
      </c>
    </row>
    <row r="217" spans="1:9" ht="25.5" customHeight="1" x14ac:dyDescent="0.2">
      <c r="A217" s="17">
        <v>215</v>
      </c>
      <c r="B217" s="23" t="s">
        <v>68</v>
      </c>
      <c r="C217" s="23" t="s">
        <v>67</v>
      </c>
      <c r="D217" s="23" t="s">
        <v>11</v>
      </c>
      <c r="E217" s="19">
        <v>1</v>
      </c>
      <c r="F217" s="20"/>
    </row>
    <row r="218" spans="1:9" ht="25.5" customHeight="1" x14ac:dyDescent="0.2">
      <c r="A218" s="17">
        <v>216</v>
      </c>
      <c r="B218" s="23" t="s">
        <v>56</v>
      </c>
      <c r="C218" s="23" t="s">
        <v>55</v>
      </c>
      <c r="D218" s="23" t="s">
        <v>11</v>
      </c>
      <c r="E218" s="19">
        <v>1</v>
      </c>
      <c r="F218" s="20"/>
    </row>
    <row r="219" spans="1:9" ht="25.5" customHeight="1" x14ac:dyDescent="0.2">
      <c r="A219" s="17">
        <v>217</v>
      </c>
      <c r="B219" s="23" t="s">
        <v>272</v>
      </c>
      <c r="C219" s="23" t="s">
        <v>271</v>
      </c>
      <c r="D219" s="23" t="s">
        <v>11</v>
      </c>
      <c r="E219" s="19">
        <v>1</v>
      </c>
      <c r="F219" s="20"/>
    </row>
    <row r="220" spans="1:9" ht="25.5" customHeight="1" x14ac:dyDescent="0.2">
      <c r="A220" s="17">
        <v>218</v>
      </c>
      <c r="B220" s="23" t="s">
        <v>283</v>
      </c>
      <c r="C220" s="23" t="s">
        <v>282</v>
      </c>
      <c r="D220" s="23" t="s">
        <v>11</v>
      </c>
      <c r="E220" s="19">
        <v>1</v>
      </c>
      <c r="F220" s="20"/>
    </row>
    <row r="221" spans="1:9" ht="25.5" customHeight="1" x14ac:dyDescent="0.2">
      <c r="A221" s="17">
        <v>219</v>
      </c>
      <c r="B221" s="23" t="s">
        <v>281</v>
      </c>
      <c r="C221" s="23" t="s">
        <v>280</v>
      </c>
      <c r="D221" s="23" t="s">
        <v>11</v>
      </c>
      <c r="E221" s="19">
        <v>1</v>
      </c>
      <c r="F221" s="20"/>
    </row>
    <row r="222" spans="1:9" ht="25.5" customHeight="1" x14ac:dyDescent="0.2">
      <c r="A222" s="17">
        <v>220</v>
      </c>
      <c r="B222" s="23" t="s">
        <v>297</v>
      </c>
      <c r="C222" s="23" t="s">
        <v>296</v>
      </c>
      <c r="D222" s="23" t="s">
        <v>11</v>
      </c>
      <c r="E222" s="19">
        <v>1</v>
      </c>
      <c r="F222" s="20"/>
    </row>
    <row r="223" spans="1:9" ht="25.5" customHeight="1" x14ac:dyDescent="0.2">
      <c r="A223" s="17">
        <v>221</v>
      </c>
      <c r="B223" s="23" t="s">
        <v>288</v>
      </c>
      <c r="C223" s="23" t="s">
        <v>287</v>
      </c>
      <c r="D223" s="23" t="s">
        <v>11</v>
      </c>
      <c r="E223" s="19">
        <v>1</v>
      </c>
      <c r="F223" s="20"/>
    </row>
    <row r="224" spans="1:9" ht="25.5" customHeight="1" x14ac:dyDescent="0.2">
      <c r="A224" s="17">
        <v>222</v>
      </c>
      <c r="B224" s="23" t="s">
        <v>294</v>
      </c>
      <c r="C224" s="23" t="s">
        <v>293</v>
      </c>
      <c r="D224" s="23" t="s">
        <v>11</v>
      </c>
      <c r="E224" s="19">
        <v>1</v>
      </c>
      <c r="F224" s="20"/>
    </row>
    <row r="225" spans="1:9" ht="25.5" customHeight="1" x14ac:dyDescent="0.2">
      <c r="A225" s="17">
        <v>223</v>
      </c>
      <c r="B225" s="23" t="s">
        <v>279</v>
      </c>
      <c r="C225" s="23" t="s">
        <v>278</v>
      </c>
      <c r="D225" s="23" t="s">
        <v>11</v>
      </c>
      <c r="E225" s="19">
        <v>1</v>
      </c>
      <c r="F225" s="20"/>
    </row>
    <row r="226" spans="1:9" ht="25.5" customHeight="1" x14ac:dyDescent="0.2">
      <c r="A226" s="17">
        <v>224</v>
      </c>
      <c r="B226" s="23" t="s">
        <v>303</v>
      </c>
      <c r="C226" s="23" t="s">
        <v>302</v>
      </c>
      <c r="D226" s="23" t="s">
        <v>11</v>
      </c>
      <c r="E226" s="19">
        <v>1</v>
      </c>
      <c r="F226" s="20"/>
    </row>
    <row r="227" spans="1:9" ht="25.5" customHeight="1" x14ac:dyDescent="0.2">
      <c r="A227" s="17">
        <v>225</v>
      </c>
      <c r="B227" s="23" t="s">
        <v>256</v>
      </c>
      <c r="C227" s="23" t="s">
        <v>255</v>
      </c>
      <c r="D227" s="23" t="s">
        <v>11</v>
      </c>
      <c r="E227" s="19">
        <v>1</v>
      </c>
      <c r="F227" s="20"/>
    </row>
    <row r="228" spans="1:9" ht="25.5" customHeight="1" x14ac:dyDescent="0.2">
      <c r="A228" s="17">
        <v>226</v>
      </c>
      <c r="B228" s="23" t="s">
        <v>349</v>
      </c>
      <c r="C228" s="23" t="s">
        <v>348</v>
      </c>
      <c r="D228" s="23" t="s">
        <v>11</v>
      </c>
      <c r="E228" s="19">
        <v>1</v>
      </c>
      <c r="F228" s="20"/>
    </row>
    <row r="229" spans="1:9" ht="25.5" customHeight="1" x14ac:dyDescent="0.2">
      <c r="A229" s="17">
        <v>227</v>
      </c>
      <c r="B229" s="23" t="s">
        <v>305</v>
      </c>
      <c r="C229" s="23" t="s">
        <v>304</v>
      </c>
      <c r="D229" s="23" t="s">
        <v>11</v>
      </c>
      <c r="E229" s="19">
        <v>1</v>
      </c>
      <c r="F229" s="20"/>
    </row>
    <row r="230" spans="1:9" ht="25.5" customHeight="1" x14ac:dyDescent="0.2">
      <c r="A230" s="17">
        <v>228</v>
      </c>
      <c r="B230" s="23" t="s">
        <v>276</v>
      </c>
      <c r="C230" s="23" t="s">
        <v>275</v>
      </c>
      <c r="D230" s="23" t="s">
        <v>11</v>
      </c>
      <c r="E230" s="19">
        <v>1</v>
      </c>
      <c r="F230" s="20"/>
    </row>
    <row r="231" spans="1:9" ht="25.5" customHeight="1" x14ac:dyDescent="0.2">
      <c r="A231" s="17">
        <v>229</v>
      </c>
      <c r="B231" s="23" t="s">
        <v>318</v>
      </c>
      <c r="C231" s="23" t="s">
        <v>317</v>
      </c>
      <c r="D231" s="23" t="s">
        <v>258</v>
      </c>
      <c r="E231" s="19">
        <v>1</v>
      </c>
      <c r="F231" s="20"/>
    </row>
    <row r="232" spans="1:9" ht="25.5" customHeight="1" x14ac:dyDescent="0.2">
      <c r="A232" s="17">
        <v>230</v>
      </c>
      <c r="B232" s="23" t="s">
        <v>299</v>
      </c>
      <c r="C232" s="23" t="s">
        <v>298</v>
      </c>
      <c r="D232" s="23" t="s">
        <v>11</v>
      </c>
      <c r="E232" s="19">
        <v>1</v>
      </c>
      <c r="F232" s="20"/>
    </row>
    <row r="233" spans="1:9" ht="25.5" customHeight="1" x14ac:dyDescent="0.2">
      <c r="A233" s="17">
        <v>231</v>
      </c>
      <c r="B233" s="23" t="s">
        <v>307</v>
      </c>
      <c r="C233" s="23" t="s">
        <v>306</v>
      </c>
      <c r="D233" s="23" t="s">
        <v>11</v>
      </c>
      <c r="E233" s="19">
        <v>1</v>
      </c>
      <c r="F233" s="20"/>
    </row>
    <row r="234" spans="1:9" ht="25.5" customHeight="1" x14ac:dyDescent="0.2">
      <c r="A234" s="17">
        <v>232</v>
      </c>
      <c r="B234" s="23" t="s">
        <v>320</v>
      </c>
      <c r="C234" s="23" t="s">
        <v>319</v>
      </c>
      <c r="D234" s="23" t="s">
        <v>11</v>
      </c>
      <c r="E234" s="19">
        <v>1</v>
      </c>
      <c r="F234" s="20"/>
    </row>
    <row r="235" spans="1:9" ht="25.5" customHeight="1" x14ac:dyDescent="0.2">
      <c r="A235" s="17">
        <v>233</v>
      </c>
      <c r="B235" s="23" t="s">
        <v>261</v>
      </c>
      <c r="C235" s="23" t="s">
        <v>260</v>
      </c>
      <c r="D235" s="23" t="s">
        <v>11</v>
      </c>
      <c r="E235" s="19">
        <v>1</v>
      </c>
      <c r="F235" s="20"/>
      <c r="I235" s="4" t="b">
        <f>INT(F233*100)=(F233*100)</f>
        <v>1</v>
      </c>
    </row>
    <row r="236" spans="1:9" ht="25.5" customHeight="1" x14ac:dyDescent="0.2">
      <c r="A236" s="17">
        <v>234</v>
      </c>
      <c r="B236" s="23" t="s">
        <v>268</v>
      </c>
      <c r="C236" s="23" t="s">
        <v>267</v>
      </c>
      <c r="D236" s="23" t="s">
        <v>11</v>
      </c>
      <c r="E236" s="19">
        <v>1</v>
      </c>
      <c r="F236" s="20"/>
    </row>
    <row r="237" spans="1:9" ht="25.5" customHeight="1" x14ac:dyDescent="0.2">
      <c r="A237" s="17">
        <v>235</v>
      </c>
      <c r="B237" s="23" t="s">
        <v>263</v>
      </c>
      <c r="C237" s="23" t="s">
        <v>262</v>
      </c>
      <c r="D237" s="23" t="s">
        <v>11</v>
      </c>
      <c r="E237" s="19">
        <v>1</v>
      </c>
      <c r="F237" s="20"/>
    </row>
    <row r="238" spans="1:9" ht="25.5" customHeight="1" x14ac:dyDescent="0.2">
      <c r="A238" s="17">
        <v>236</v>
      </c>
      <c r="B238" s="22" t="str">
        <f>"07-531-8013"</f>
        <v>07-531-8013</v>
      </c>
      <c r="C238" s="22" t="s">
        <v>480</v>
      </c>
      <c r="D238" s="22" t="s">
        <v>11</v>
      </c>
      <c r="E238" s="19">
        <v>1</v>
      </c>
      <c r="F238" s="20"/>
      <c r="I238" s="4" t="b">
        <f>INT(F236*100)=(F236*100)</f>
        <v>1</v>
      </c>
    </row>
    <row r="239" spans="1:9" ht="25.5" customHeight="1" x14ac:dyDescent="0.2">
      <c r="A239" s="17">
        <v>237</v>
      </c>
      <c r="B239" s="23" t="s">
        <v>309</v>
      </c>
      <c r="C239" s="23" t="s">
        <v>308</v>
      </c>
      <c r="D239" s="23" t="s">
        <v>11</v>
      </c>
      <c r="E239" s="19">
        <v>1</v>
      </c>
      <c r="F239" s="20"/>
    </row>
    <row r="240" spans="1:9" ht="25.5" customHeight="1" x14ac:dyDescent="0.2">
      <c r="A240" s="17">
        <v>238</v>
      </c>
      <c r="B240" s="23" t="s">
        <v>274</v>
      </c>
      <c r="C240" s="23" t="s">
        <v>273</v>
      </c>
      <c r="D240" s="23" t="s">
        <v>11</v>
      </c>
      <c r="E240" s="19">
        <v>1</v>
      </c>
      <c r="F240" s="20"/>
    </row>
    <row r="241" spans="1:9" ht="25.5" customHeight="1" x14ac:dyDescent="0.2">
      <c r="A241" s="17">
        <v>239</v>
      </c>
      <c r="B241" s="23" t="s">
        <v>186</v>
      </c>
      <c r="C241" s="23" t="s">
        <v>185</v>
      </c>
      <c r="D241" s="23" t="s">
        <v>11</v>
      </c>
      <c r="E241" s="19">
        <v>1</v>
      </c>
      <c r="F241" s="20"/>
    </row>
    <row r="242" spans="1:9" ht="25.5" customHeight="1" x14ac:dyDescent="0.2">
      <c r="A242" s="17">
        <v>240</v>
      </c>
      <c r="B242" s="23" t="s">
        <v>270</v>
      </c>
      <c r="C242" s="23" t="s">
        <v>269</v>
      </c>
      <c r="D242" s="23" t="s">
        <v>11</v>
      </c>
      <c r="E242" s="19">
        <v>1</v>
      </c>
      <c r="F242" s="20"/>
      <c r="I242" s="4" t="b">
        <f>INT(F240*100)=(F240*100)</f>
        <v>1</v>
      </c>
    </row>
    <row r="243" spans="1:9" ht="25.5" customHeight="1" x14ac:dyDescent="0.2">
      <c r="A243" s="17">
        <v>241</v>
      </c>
      <c r="B243" s="23" t="s">
        <v>301</v>
      </c>
      <c r="C243" s="23" t="s">
        <v>300</v>
      </c>
      <c r="D243" s="23" t="s">
        <v>11</v>
      </c>
      <c r="E243" s="19">
        <v>1</v>
      </c>
      <c r="F243" s="20"/>
    </row>
    <row r="244" spans="1:9" ht="25.5" customHeight="1" x14ac:dyDescent="0.2">
      <c r="A244" s="17">
        <v>242</v>
      </c>
      <c r="B244" s="23" t="s">
        <v>259</v>
      </c>
      <c r="C244" s="23" t="s">
        <v>257</v>
      </c>
      <c r="D244" s="23" t="s">
        <v>258</v>
      </c>
      <c r="E244" s="19">
        <v>1</v>
      </c>
      <c r="F244" s="20"/>
    </row>
    <row r="245" spans="1:9" ht="25.5" customHeight="1" x14ac:dyDescent="0.2">
      <c r="A245" s="17">
        <v>243</v>
      </c>
      <c r="B245" s="23" t="s">
        <v>406</v>
      </c>
      <c r="C245" s="23" t="s">
        <v>405</v>
      </c>
      <c r="D245" s="23" t="s">
        <v>11</v>
      </c>
      <c r="E245" s="19">
        <v>1</v>
      </c>
      <c r="F245" s="20"/>
    </row>
    <row r="246" spans="1:9" ht="25.5" customHeight="1" x14ac:dyDescent="0.2">
      <c r="A246" s="17">
        <v>244</v>
      </c>
      <c r="B246" s="23" t="s">
        <v>79</v>
      </c>
      <c r="C246" s="23" t="s">
        <v>55</v>
      </c>
      <c r="D246" s="23" t="s">
        <v>11</v>
      </c>
      <c r="E246" s="19">
        <v>1</v>
      </c>
      <c r="F246" s="20"/>
    </row>
    <row r="247" spans="1:9" ht="25.5" customHeight="1" x14ac:dyDescent="0.2">
      <c r="A247" s="17">
        <v>245</v>
      </c>
      <c r="B247" s="23" t="s">
        <v>172</v>
      </c>
      <c r="C247" s="23" t="s">
        <v>171</v>
      </c>
      <c r="D247" s="23" t="s">
        <v>11</v>
      </c>
      <c r="E247" s="19">
        <v>1</v>
      </c>
      <c r="F247" s="20"/>
    </row>
    <row r="248" spans="1:9" ht="25.5" customHeight="1" x14ac:dyDescent="0.2">
      <c r="A248" s="17">
        <v>246</v>
      </c>
      <c r="B248" s="22" t="str">
        <f>"10 15 443"</f>
        <v>10 15 443</v>
      </c>
      <c r="C248" s="22" t="s">
        <v>483</v>
      </c>
      <c r="D248" s="22" t="s">
        <v>11</v>
      </c>
      <c r="E248" s="19">
        <v>1</v>
      </c>
      <c r="F248" s="20"/>
    </row>
    <row r="249" spans="1:9" ht="25.5" customHeight="1" x14ac:dyDescent="0.2">
      <c r="A249" s="17">
        <v>247</v>
      </c>
      <c r="B249" s="23" t="s">
        <v>390</v>
      </c>
      <c r="C249" s="23" t="s">
        <v>389</v>
      </c>
      <c r="D249" s="23" t="s">
        <v>93</v>
      </c>
      <c r="E249" s="19">
        <v>1</v>
      </c>
      <c r="F249" s="20"/>
    </row>
    <row r="250" spans="1:9" ht="25.5" customHeight="1" x14ac:dyDescent="0.2">
      <c r="A250" s="17">
        <v>248</v>
      </c>
      <c r="B250" s="23" t="s">
        <v>22</v>
      </c>
      <c r="C250" s="23" t="s">
        <v>21</v>
      </c>
      <c r="D250" s="23" t="s">
        <v>11</v>
      </c>
      <c r="E250" s="19">
        <v>1</v>
      </c>
      <c r="F250" s="20"/>
    </row>
    <row r="251" spans="1:9" ht="25.5" customHeight="1" x14ac:dyDescent="0.2">
      <c r="A251" s="17">
        <v>249</v>
      </c>
      <c r="B251" s="22" t="str">
        <f>"11 00 352"</f>
        <v>11 00 352</v>
      </c>
      <c r="C251" s="22" t="s">
        <v>482</v>
      </c>
      <c r="D251" s="22" t="s">
        <v>11</v>
      </c>
      <c r="E251" s="19">
        <v>1</v>
      </c>
      <c r="F251" s="20"/>
    </row>
    <row r="252" spans="1:9" ht="25.5" customHeight="1" x14ac:dyDescent="0.2">
      <c r="A252" s="17">
        <v>250</v>
      </c>
      <c r="B252" s="22" t="str">
        <f>"11 00 353"</f>
        <v>11 00 353</v>
      </c>
      <c r="C252" s="22" t="s">
        <v>481</v>
      </c>
      <c r="D252" s="22" t="s">
        <v>11</v>
      </c>
      <c r="E252" s="19">
        <v>1</v>
      </c>
      <c r="F252" s="20"/>
    </row>
    <row r="253" spans="1:9" ht="25.5" customHeight="1" x14ac:dyDescent="0.2">
      <c r="A253" s="17">
        <v>251</v>
      </c>
      <c r="B253" s="22" t="str">
        <f>"129 060 97 13"</f>
        <v>129 060 97 13</v>
      </c>
      <c r="C253" s="22" t="s">
        <v>480</v>
      </c>
      <c r="D253" s="22" t="s">
        <v>11</v>
      </c>
      <c r="E253" s="19">
        <v>1</v>
      </c>
      <c r="F253" s="20"/>
    </row>
    <row r="254" spans="1:9" ht="25.5" customHeight="1" x14ac:dyDescent="0.2">
      <c r="A254" s="17">
        <v>252</v>
      </c>
      <c r="B254" s="22" t="str">
        <f>"129 061 02 34"</f>
        <v>129 061 02 34</v>
      </c>
      <c r="C254" s="22" t="s">
        <v>41</v>
      </c>
      <c r="D254" s="22" t="s">
        <v>11</v>
      </c>
      <c r="E254" s="19">
        <v>1</v>
      </c>
      <c r="F254" s="20"/>
    </row>
    <row r="255" spans="1:9" ht="25.5" customHeight="1" x14ac:dyDescent="0.2">
      <c r="A255" s="17">
        <v>253</v>
      </c>
      <c r="B255" s="22" t="str">
        <f>"129 061 93 12"</f>
        <v>129 061 93 12</v>
      </c>
      <c r="C255" s="22" t="s">
        <v>528</v>
      </c>
      <c r="D255" s="22" t="s">
        <v>11</v>
      </c>
      <c r="E255" s="19">
        <v>1</v>
      </c>
      <c r="F255" s="20"/>
    </row>
    <row r="256" spans="1:9" ht="25.5" customHeight="1" x14ac:dyDescent="0.2">
      <c r="A256" s="17">
        <v>254</v>
      </c>
      <c r="B256" s="22" t="str">
        <f>"129 062 01 37"</f>
        <v>129 062 01 37</v>
      </c>
      <c r="C256" s="22" t="s">
        <v>58</v>
      </c>
      <c r="D256" s="22" t="s">
        <v>11</v>
      </c>
      <c r="E256" s="19">
        <v>1</v>
      </c>
      <c r="F256" s="20"/>
    </row>
    <row r="257" spans="1:9" ht="25.5" customHeight="1" x14ac:dyDescent="0.2">
      <c r="A257" s="17">
        <v>255</v>
      </c>
      <c r="B257" s="22" t="str">
        <f>"129 062 10 08"</f>
        <v>129 062 10 08</v>
      </c>
      <c r="C257" s="22" t="s">
        <v>542</v>
      </c>
      <c r="D257" s="22" t="s">
        <v>11</v>
      </c>
      <c r="E257" s="19">
        <v>1</v>
      </c>
      <c r="F257" s="20"/>
    </row>
    <row r="258" spans="1:9" ht="25.5" customHeight="1" x14ac:dyDescent="0.2">
      <c r="A258" s="17">
        <v>256</v>
      </c>
      <c r="B258" s="22" t="str">
        <f>"129 062 10 59"</f>
        <v>129 062 10 59</v>
      </c>
      <c r="C258" s="22" t="s">
        <v>540</v>
      </c>
      <c r="D258" s="22" t="s">
        <v>11</v>
      </c>
      <c r="E258" s="19">
        <v>1</v>
      </c>
      <c r="F258" s="20"/>
    </row>
    <row r="259" spans="1:9" ht="25.5" customHeight="1" x14ac:dyDescent="0.2">
      <c r="A259" s="17">
        <v>257</v>
      </c>
      <c r="B259" s="22" t="str">
        <f>"129 062 10 75"</f>
        <v>129 062 10 75</v>
      </c>
      <c r="C259" s="22" t="s">
        <v>543</v>
      </c>
      <c r="D259" s="22" t="s">
        <v>11</v>
      </c>
      <c r="E259" s="19">
        <v>1</v>
      </c>
      <c r="F259" s="20"/>
    </row>
    <row r="260" spans="1:9" ht="25.5" customHeight="1" x14ac:dyDescent="0.2">
      <c r="A260" s="17">
        <v>258</v>
      </c>
      <c r="B260" s="22" t="str">
        <f>"129 062 11 15"</f>
        <v>129 062 11 15</v>
      </c>
      <c r="C260" s="22" t="s">
        <v>541</v>
      </c>
      <c r="D260" s="22" t="s">
        <v>11</v>
      </c>
      <c r="E260" s="19">
        <v>1</v>
      </c>
      <c r="F260" s="20"/>
      <c r="I260" s="4" t="b">
        <f>INT(F258*100)=(F258*100)</f>
        <v>1</v>
      </c>
    </row>
    <row r="261" spans="1:9" ht="25.5" customHeight="1" x14ac:dyDescent="0.2">
      <c r="A261" s="17">
        <v>259</v>
      </c>
      <c r="B261" s="22" t="str">
        <f>"129 111 55 07"</f>
        <v>129 111 55 07</v>
      </c>
      <c r="C261" s="22" t="s">
        <v>545</v>
      </c>
      <c r="D261" s="22" t="s">
        <v>11</v>
      </c>
      <c r="E261" s="19">
        <v>1</v>
      </c>
      <c r="F261" s="20"/>
    </row>
    <row r="262" spans="1:9" ht="25.5" customHeight="1" x14ac:dyDescent="0.2">
      <c r="A262" s="17">
        <v>260</v>
      </c>
      <c r="B262" s="22" t="str">
        <f>"129 111 55 12"</f>
        <v>129 111 55 12</v>
      </c>
      <c r="C262" s="22" t="s">
        <v>531</v>
      </c>
      <c r="D262" s="22" t="s">
        <v>11</v>
      </c>
      <c r="E262" s="19">
        <v>1</v>
      </c>
      <c r="F262" s="20"/>
    </row>
    <row r="263" spans="1:9" ht="25.5" customHeight="1" x14ac:dyDescent="0.2">
      <c r="A263" s="17">
        <v>261</v>
      </c>
      <c r="B263" s="22" t="str">
        <f>"129 111 56 00"</f>
        <v>129 111 56 00</v>
      </c>
      <c r="C263" s="22" t="s">
        <v>532</v>
      </c>
      <c r="D263" s="22" t="s">
        <v>11</v>
      </c>
      <c r="E263" s="19">
        <v>1</v>
      </c>
      <c r="F263" s="20"/>
      <c r="I263" s="4" t="b">
        <f>INT(F261*100)=(F261*100)</f>
        <v>1</v>
      </c>
    </row>
    <row r="264" spans="1:9" ht="25.5" customHeight="1" x14ac:dyDescent="0.2">
      <c r="A264" s="17">
        <v>262</v>
      </c>
      <c r="B264" s="22" t="str">
        <f>"129 113 32 02"</f>
        <v>129 113 32 02</v>
      </c>
      <c r="C264" s="22" t="s">
        <v>511</v>
      </c>
      <c r="D264" s="22" t="s">
        <v>11</v>
      </c>
      <c r="E264" s="19">
        <v>1</v>
      </c>
      <c r="F264" s="20"/>
    </row>
    <row r="265" spans="1:9" ht="25.5" customHeight="1" x14ac:dyDescent="0.2">
      <c r="A265" s="17">
        <v>263</v>
      </c>
      <c r="B265" s="22" t="str">
        <f>"129 113 55 01"</f>
        <v>129 113 55 01</v>
      </c>
      <c r="C265" s="22" t="s">
        <v>537</v>
      </c>
      <c r="D265" s="22" t="s">
        <v>11</v>
      </c>
      <c r="E265" s="19">
        <v>1</v>
      </c>
      <c r="F265" s="20"/>
    </row>
    <row r="266" spans="1:9" ht="25.5" customHeight="1" x14ac:dyDescent="0.2">
      <c r="A266" s="17">
        <v>264</v>
      </c>
      <c r="B266" s="22" t="str">
        <f>"129 113 55 02"</f>
        <v>129 113 55 02</v>
      </c>
      <c r="C266" s="22" t="s">
        <v>535</v>
      </c>
      <c r="D266" s="22" t="s">
        <v>11</v>
      </c>
      <c r="E266" s="19">
        <v>1</v>
      </c>
      <c r="F266" s="20"/>
    </row>
    <row r="267" spans="1:9" ht="25.5" customHeight="1" x14ac:dyDescent="0.2">
      <c r="A267" s="17">
        <v>265</v>
      </c>
      <c r="B267" s="22" t="str">
        <f>"129 113 55 03"</f>
        <v>129 113 55 03</v>
      </c>
      <c r="C267" s="22" t="s">
        <v>536</v>
      </c>
      <c r="D267" s="22" t="s">
        <v>11</v>
      </c>
      <c r="E267" s="19">
        <v>1</v>
      </c>
      <c r="F267" s="20"/>
      <c r="I267" s="4" t="b">
        <f>INT(F265*100)=(F265*100)</f>
        <v>1</v>
      </c>
    </row>
    <row r="268" spans="1:9" ht="25.5" customHeight="1" x14ac:dyDescent="0.2">
      <c r="A268" s="17">
        <v>266</v>
      </c>
      <c r="B268" s="22" t="str">
        <f>"129 113 83 02"</f>
        <v>129 113 83 02</v>
      </c>
      <c r="C268" s="22" t="s">
        <v>512</v>
      </c>
      <c r="D268" s="22" t="s">
        <v>11</v>
      </c>
      <c r="E268" s="19">
        <v>1</v>
      </c>
      <c r="F268" s="20"/>
    </row>
    <row r="269" spans="1:9" ht="25.5" customHeight="1" x14ac:dyDescent="0.2">
      <c r="A269" s="17">
        <v>267</v>
      </c>
      <c r="B269" s="22" t="str">
        <f>"129 113 83 03"</f>
        <v>129 113 83 03</v>
      </c>
      <c r="C269" s="22" t="s">
        <v>513</v>
      </c>
      <c r="D269" s="22" t="s">
        <v>11</v>
      </c>
      <c r="E269" s="19">
        <v>1</v>
      </c>
      <c r="F269" s="20"/>
    </row>
    <row r="270" spans="1:9" ht="25.5" customHeight="1" x14ac:dyDescent="0.2">
      <c r="A270" s="17">
        <v>268</v>
      </c>
      <c r="B270" s="22" t="str">
        <f>"129 202 02 09"</f>
        <v>129 202 02 09</v>
      </c>
      <c r="C270" s="22" t="s">
        <v>539</v>
      </c>
      <c r="D270" s="22" t="s">
        <v>11</v>
      </c>
      <c r="E270" s="19">
        <v>1</v>
      </c>
      <c r="F270" s="20"/>
    </row>
    <row r="271" spans="1:9" ht="25.5" customHeight="1" x14ac:dyDescent="0.2">
      <c r="A271" s="17">
        <v>269</v>
      </c>
      <c r="B271" s="22" t="str">
        <f>"129 220 00 97"</f>
        <v>129 220 00 97</v>
      </c>
      <c r="C271" s="22" t="s">
        <v>196</v>
      </c>
      <c r="D271" s="22" t="s">
        <v>11</v>
      </c>
      <c r="E271" s="19">
        <v>1</v>
      </c>
      <c r="F271" s="20"/>
    </row>
    <row r="272" spans="1:9" ht="25.5" customHeight="1" x14ac:dyDescent="0.2">
      <c r="A272" s="17">
        <v>270</v>
      </c>
      <c r="B272" s="22" t="str">
        <f>"129 260 49 13"</f>
        <v>129 260 49 13</v>
      </c>
      <c r="C272" s="22" t="s">
        <v>523</v>
      </c>
      <c r="D272" s="22" t="s">
        <v>11</v>
      </c>
      <c r="E272" s="19">
        <v>1</v>
      </c>
      <c r="F272" s="20"/>
    </row>
    <row r="273" spans="1:9" ht="25.5" customHeight="1" x14ac:dyDescent="0.2">
      <c r="A273" s="17">
        <v>271</v>
      </c>
      <c r="B273" s="22" t="str">
        <f>"129 260 50 15"</f>
        <v>129 260 50 15</v>
      </c>
      <c r="C273" s="22" t="s">
        <v>525</v>
      </c>
      <c r="D273" s="22" t="s">
        <v>11</v>
      </c>
      <c r="E273" s="19">
        <v>1</v>
      </c>
      <c r="F273" s="20"/>
    </row>
    <row r="274" spans="1:9" ht="25.5" customHeight="1" x14ac:dyDescent="0.2">
      <c r="A274" s="17">
        <v>272</v>
      </c>
      <c r="B274" s="22" t="str">
        <f>"129 261 51 02"</f>
        <v>129 261 51 02</v>
      </c>
      <c r="C274" s="22" t="s">
        <v>524</v>
      </c>
      <c r="D274" s="22" t="s">
        <v>11</v>
      </c>
      <c r="E274" s="19">
        <v>1</v>
      </c>
      <c r="F274" s="20"/>
    </row>
    <row r="275" spans="1:9" ht="25.5" customHeight="1" x14ac:dyDescent="0.2">
      <c r="A275" s="17">
        <v>273</v>
      </c>
      <c r="B275" s="22" t="str">
        <f>"129 272 01 93"</f>
        <v>129 272 01 93</v>
      </c>
      <c r="C275" s="22" t="s">
        <v>484</v>
      </c>
      <c r="D275" s="22" t="s">
        <v>11</v>
      </c>
      <c r="E275" s="19">
        <v>1</v>
      </c>
      <c r="F275" s="20"/>
    </row>
    <row r="276" spans="1:9" ht="25.5" customHeight="1" x14ac:dyDescent="0.2">
      <c r="A276" s="17">
        <v>274</v>
      </c>
      <c r="B276" s="22" t="str">
        <f>"129 282 93 07"</f>
        <v>129 282 93 07</v>
      </c>
      <c r="C276" s="22" t="s">
        <v>526</v>
      </c>
      <c r="D276" s="22" t="s">
        <v>11</v>
      </c>
      <c r="E276" s="19">
        <v>1</v>
      </c>
      <c r="F276" s="20"/>
    </row>
    <row r="277" spans="1:9" ht="25.5" customHeight="1" x14ac:dyDescent="0.2">
      <c r="A277" s="17">
        <v>275</v>
      </c>
      <c r="B277" s="22" t="str">
        <f>"129 321 30 01"</f>
        <v>129 321 30 01</v>
      </c>
      <c r="C277" s="22" t="s">
        <v>496</v>
      </c>
      <c r="D277" s="22" t="s">
        <v>11</v>
      </c>
      <c r="E277" s="19">
        <v>1</v>
      </c>
      <c r="F277" s="20"/>
    </row>
    <row r="278" spans="1:9" ht="25.5" customHeight="1" x14ac:dyDescent="0.2">
      <c r="A278" s="17">
        <v>276</v>
      </c>
      <c r="B278" s="22" t="s">
        <v>548</v>
      </c>
      <c r="C278" s="22" t="s">
        <v>437</v>
      </c>
      <c r="D278" s="22" t="s">
        <v>11</v>
      </c>
      <c r="E278" s="19">
        <v>1</v>
      </c>
      <c r="F278" s="20"/>
    </row>
    <row r="279" spans="1:9" ht="25.5" customHeight="1" x14ac:dyDescent="0.2">
      <c r="A279" s="17">
        <v>277</v>
      </c>
      <c r="B279" s="22" t="s">
        <v>549</v>
      </c>
      <c r="C279" s="22" t="s">
        <v>561</v>
      </c>
      <c r="D279" s="22" t="s">
        <v>11</v>
      </c>
      <c r="E279" s="19">
        <v>1</v>
      </c>
      <c r="F279" s="20"/>
    </row>
    <row r="280" spans="1:9" ht="25.5" customHeight="1" x14ac:dyDescent="0.2">
      <c r="A280" s="17">
        <v>278</v>
      </c>
      <c r="B280" s="22" t="s">
        <v>550</v>
      </c>
      <c r="C280" s="22" t="s">
        <v>551</v>
      </c>
      <c r="D280" s="22" t="s">
        <v>11</v>
      </c>
      <c r="E280" s="19">
        <v>1</v>
      </c>
      <c r="F280" s="20"/>
    </row>
    <row r="281" spans="1:9" ht="25.5" customHeight="1" x14ac:dyDescent="0.2">
      <c r="A281" s="17">
        <v>279</v>
      </c>
      <c r="B281" s="22" t="s">
        <v>552</v>
      </c>
      <c r="C281" s="22" t="s">
        <v>436</v>
      </c>
      <c r="D281" s="22" t="s">
        <v>11</v>
      </c>
      <c r="E281" s="19">
        <v>1</v>
      </c>
      <c r="F281" s="20"/>
    </row>
    <row r="282" spans="1:9" ht="25.5" customHeight="1" x14ac:dyDescent="0.2">
      <c r="A282" s="17">
        <v>280</v>
      </c>
      <c r="B282" s="23" t="s">
        <v>324</v>
      </c>
      <c r="C282" s="23" t="s">
        <v>323</v>
      </c>
      <c r="D282" s="23" t="s">
        <v>11</v>
      </c>
      <c r="E282" s="19">
        <v>1</v>
      </c>
      <c r="F282" s="20"/>
    </row>
    <row r="283" spans="1:9" ht="25.5" customHeight="1" x14ac:dyDescent="0.2">
      <c r="A283" s="17">
        <v>281</v>
      </c>
      <c r="B283" s="23" t="s">
        <v>326</v>
      </c>
      <c r="C283" s="23" t="s">
        <v>325</v>
      </c>
      <c r="D283" s="23" t="s">
        <v>11</v>
      </c>
      <c r="E283" s="19">
        <v>1</v>
      </c>
      <c r="F283" s="20"/>
    </row>
    <row r="284" spans="1:9" ht="25.5" customHeight="1" x14ac:dyDescent="0.2">
      <c r="A284" s="17">
        <v>282</v>
      </c>
      <c r="B284" s="23" t="s">
        <v>328</v>
      </c>
      <c r="C284" s="23" t="s">
        <v>327</v>
      </c>
      <c r="D284" s="23" t="s">
        <v>11</v>
      </c>
      <c r="E284" s="19">
        <v>1</v>
      </c>
      <c r="F284" s="20"/>
    </row>
    <row r="285" spans="1:9" ht="25.5" customHeight="1" x14ac:dyDescent="0.2">
      <c r="A285" s="17">
        <v>283</v>
      </c>
      <c r="B285" s="23" t="s">
        <v>330</v>
      </c>
      <c r="C285" s="23" t="s">
        <v>329</v>
      </c>
      <c r="D285" s="23" t="s">
        <v>11</v>
      </c>
      <c r="E285" s="19">
        <v>1</v>
      </c>
      <c r="F285" s="20"/>
    </row>
    <row r="286" spans="1:9" ht="25.5" customHeight="1" x14ac:dyDescent="0.2">
      <c r="A286" s="17">
        <v>284</v>
      </c>
      <c r="B286" s="23" t="s">
        <v>265</v>
      </c>
      <c r="C286" s="23" t="s">
        <v>264</v>
      </c>
      <c r="D286" s="23" t="s">
        <v>11</v>
      </c>
      <c r="E286" s="19">
        <v>1</v>
      </c>
      <c r="F286" s="20"/>
      <c r="I286" s="4" t="b">
        <f>INT(F284*100)=(F284*100)</f>
        <v>1</v>
      </c>
    </row>
    <row r="287" spans="1:9" ht="25.5" customHeight="1" x14ac:dyDescent="0.2">
      <c r="A287" s="17">
        <v>285</v>
      </c>
      <c r="B287" s="22" t="s">
        <v>553</v>
      </c>
      <c r="C287" s="22" t="s">
        <v>563</v>
      </c>
      <c r="D287" s="22" t="s">
        <v>11</v>
      </c>
      <c r="E287" s="19">
        <v>1</v>
      </c>
      <c r="F287" s="20"/>
    </row>
    <row r="288" spans="1:9" ht="25.5" customHeight="1" x14ac:dyDescent="0.2">
      <c r="A288" s="17">
        <v>286</v>
      </c>
      <c r="B288" s="23" t="s">
        <v>124</v>
      </c>
      <c r="C288" s="23" t="s">
        <v>123</v>
      </c>
      <c r="D288" s="23" t="s">
        <v>11</v>
      </c>
      <c r="E288" s="19">
        <v>1</v>
      </c>
      <c r="F288" s="20"/>
    </row>
    <row r="289" spans="1:9" ht="25.5" customHeight="1" x14ac:dyDescent="0.2">
      <c r="A289" s="17">
        <v>287</v>
      </c>
      <c r="B289" s="23" t="s">
        <v>113</v>
      </c>
      <c r="C289" s="23" t="s">
        <v>112</v>
      </c>
      <c r="D289" s="23" t="s">
        <v>11</v>
      </c>
      <c r="E289" s="19">
        <v>1</v>
      </c>
      <c r="F289" s="20"/>
      <c r="I289" s="4" t="b">
        <f>INT(F287*100)=(F287*100)</f>
        <v>1</v>
      </c>
    </row>
    <row r="290" spans="1:9" ht="25.5" customHeight="1" x14ac:dyDescent="0.2">
      <c r="A290" s="17">
        <v>288</v>
      </c>
      <c r="B290" s="22" t="str">
        <f>"1EA 007108-011"</f>
        <v>1EA 007108-011</v>
      </c>
      <c r="C290" s="22" t="s">
        <v>474</v>
      </c>
      <c r="D290" s="22" t="s">
        <v>11</v>
      </c>
      <c r="E290" s="19">
        <v>1</v>
      </c>
      <c r="F290" s="20"/>
    </row>
    <row r="291" spans="1:9" ht="25.5" customHeight="1" x14ac:dyDescent="0.2">
      <c r="A291" s="17">
        <v>289</v>
      </c>
      <c r="B291" s="22" t="str">
        <f>"1EA 007108-021"</f>
        <v>1EA 007108-021</v>
      </c>
      <c r="C291" s="22" t="s">
        <v>475</v>
      </c>
      <c r="D291" s="22" t="s">
        <v>11</v>
      </c>
      <c r="E291" s="19">
        <v>1</v>
      </c>
      <c r="F291" s="20"/>
    </row>
    <row r="292" spans="1:9" ht="25.5" customHeight="1" x14ac:dyDescent="0.2">
      <c r="A292" s="17">
        <v>290</v>
      </c>
      <c r="B292" s="23" t="s">
        <v>83</v>
      </c>
      <c r="C292" s="23" t="s">
        <v>82</v>
      </c>
      <c r="D292" s="23" t="s">
        <v>11</v>
      </c>
      <c r="E292" s="19">
        <v>1</v>
      </c>
      <c r="F292" s="20"/>
    </row>
    <row r="293" spans="1:9" ht="25.5" customHeight="1" x14ac:dyDescent="0.2">
      <c r="A293" s="17">
        <v>291</v>
      </c>
      <c r="B293" s="22" t="str">
        <f>"1K0008191007"</f>
        <v>1K0008191007</v>
      </c>
      <c r="C293" s="22" t="s">
        <v>507</v>
      </c>
      <c r="D293" s="22" t="s">
        <v>11</v>
      </c>
      <c r="E293" s="19">
        <v>1</v>
      </c>
      <c r="F293" s="20"/>
      <c r="I293" s="4" t="b">
        <f>INT(F291*100)=(F291*100)</f>
        <v>1</v>
      </c>
    </row>
    <row r="294" spans="1:9" ht="25.5" customHeight="1" x14ac:dyDescent="0.2">
      <c r="A294" s="17">
        <v>292</v>
      </c>
      <c r="B294" s="23" t="s">
        <v>336</v>
      </c>
      <c r="C294" s="23" t="s">
        <v>335</v>
      </c>
      <c r="D294" s="23" t="s">
        <v>11</v>
      </c>
      <c r="E294" s="19">
        <v>1</v>
      </c>
      <c r="F294" s="20"/>
    </row>
    <row r="295" spans="1:9" ht="25.5" customHeight="1" x14ac:dyDescent="0.2">
      <c r="A295" s="17">
        <v>293</v>
      </c>
      <c r="B295" s="23" t="s">
        <v>396</v>
      </c>
      <c r="C295" s="23" t="s">
        <v>395</v>
      </c>
      <c r="D295" s="23" t="s">
        <v>11</v>
      </c>
      <c r="E295" s="19">
        <v>1</v>
      </c>
      <c r="F295" s="20"/>
    </row>
    <row r="296" spans="1:9" ht="25.5" customHeight="1" x14ac:dyDescent="0.2">
      <c r="A296" s="17">
        <v>294</v>
      </c>
      <c r="B296" s="23" t="s">
        <v>182</v>
      </c>
      <c r="C296" s="23" t="s">
        <v>181</v>
      </c>
      <c r="D296" s="23" t="s">
        <v>11</v>
      </c>
      <c r="E296" s="19">
        <v>1</v>
      </c>
      <c r="F296" s="20"/>
    </row>
    <row r="297" spans="1:9" ht="25.5" customHeight="1" x14ac:dyDescent="0.2">
      <c r="A297" s="17">
        <v>295</v>
      </c>
      <c r="B297" s="23" t="s">
        <v>78</v>
      </c>
      <c r="C297" s="23" t="s">
        <v>77</v>
      </c>
      <c r="D297" s="23" t="s">
        <v>11</v>
      </c>
      <c r="E297" s="19">
        <v>1</v>
      </c>
      <c r="F297" s="20"/>
    </row>
    <row r="298" spans="1:9" ht="25.5" customHeight="1" x14ac:dyDescent="0.2">
      <c r="A298" s="17">
        <v>296</v>
      </c>
      <c r="B298" s="23" t="s">
        <v>195</v>
      </c>
      <c r="C298" s="23" t="s">
        <v>194</v>
      </c>
      <c r="D298" s="23" t="s">
        <v>11</v>
      </c>
      <c r="E298" s="19">
        <v>1</v>
      </c>
      <c r="F298" s="20"/>
    </row>
    <row r="299" spans="1:9" ht="25.5" customHeight="1" x14ac:dyDescent="0.2">
      <c r="A299" s="17">
        <v>297</v>
      </c>
      <c r="B299" s="23" t="s">
        <v>191</v>
      </c>
      <c r="C299" s="23" t="s">
        <v>190</v>
      </c>
      <c r="D299" s="23" t="s">
        <v>11</v>
      </c>
      <c r="E299" s="19">
        <v>1</v>
      </c>
      <c r="F299" s="20"/>
    </row>
    <row r="300" spans="1:9" ht="25.5" customHeight="1" x14ac:dyDescent="0.2">
      <c r="A300" s="17">
        <v>298</v>
      </c>
      <c r="B300" s="23" t="s">
        <v>193</v>
      </c>
      <c r="C300" s="23" t="s">
        <v>192</v>
      </c>
      <c r="D300" s="23" t="s">
        <v>11</v>
      </c>
      <c r="E300" s="19">
        <v>1</v>
      </c>
      <c r="F300" s="20"/>
    </row>
    <row r="301" spans="1:9" ht="25.5" customHeight="1" x14ac:dyDescent="0.2">
      <c r="A301" s="17">
        <v>299</v>
      </c>
      <c r="B301" s="23" t="s">
        <v>374</v>
      </c>
      <c r="C301" s="23" t="s">
        <v>373</v>
      </c>
      <c r="D301" s="23" t="s">
        <v>11</v>
      </c>
      <c r="E301" s="19">
        <v>1</v>
      </c>
      <c r="F301" s="20"/>
    </row>
    <row r="302" spans="1:9" ht="25.5" customHeight="1" x14ac:dyDescent="0.2">
      <c r="A302" s="17">
        <v>300</v>
      </c>
      <c r="B302" s="23" t="s">
        <v>392</v>
      </c>
      <c r="C302" s="23" t="s">
        <v>391</v>
      </c>
      <c r="D302" s="23" t="s">
        <v>93</v>
      </c>
      <c r="E302" s="19">
        <v>1</v>
      </c>
      <c r="F302" s="20"/>
    </row>
    <row r="303" spans="1:9" ht="25.5" customHeight="1" x14ac:dyDescent="0.2">
      <c r="A303" s="17">
        <v>301</v>
      </c>
      <c r="B303" s="23" t="s">
        <v>372</v>
      </c>
      <c r="C303" s="23" t="s">
        <v>371</v>
      </c>
      <c r="D303" s="23" t="s">
        <v>11</v>
      </c>
      <c r="E303" s="19">
        <v>1</v>
      </c>
      <c r="F303" s="20"/>
    </row>
    <row r="304" spans="1:9" ht="25.5" customHeight="1" x14ac:dyDescent="0.2">
      <c r="A304" s="17">
        <v>302</v>
      </c>
      <c r="B304" s="23" t="s">
        <v>388</v>
      </c>
      <c r="C304" s="23" t="s">
        <v>387</v>
      </c>
      <c r="D304" s="23" t="s">
        <v>11</v>
      </c>
      <c r="E304" s="19">
        <v>1</v>
      </c>
      <c r="F304" s="20"/>
    </row>
    <row r="305" spans="1:9" ht="25.5" customHeight="1" x14ac:dyDescent="0.2">
      <c r="A305" s="17">
        <v>303</v>
      </c>
      <c r="B305" s="23" t="s">
        <v>408</v>
      </c>
      <c r="C305" s="23" t="s">
        <v>407</v>
      </c>
      <c r="D305" s="23" t="s">
        <v>11</v>
      </c>
      <c r="E305" s="19">
        <v>1</v>
      </c>
      <c r="F305" s="20"/>
    </row>
    <row r="306" spans="1:9" ht="25.5" customHeight="1" x14ac:dyDescent="0.2">
      <c r="A306" s="17">
        <v>304</v>
      </c>
      <c r="B306" s="23" t="s">
        <v>394</v>
      </c>
      <c r="C306" s="23" t="s">
        <v>393</v>
      </c>
      <c r="D306" s="23" t="s">
        <v>11</v>
      </c>
      <c r="E306" s="19">
        <v>1</v>
      </c>
      <c r="F306" s="20"/>
    </row>
    <row r="307" spans="1:9" ht="25.5" customHeight="1" x14ac:dyDescent="0.2">
      <c r="A307" s="17">
        <v>305</v>
      </c>
      <c r="B307" s="23" t="s">
        <v>416</v>
      </c>
      <c r="C307" s="23" t="s">
        <v>415</v>
      </c>
      <c r="D307" s="23" t="s">
        <v>11</v>
      </c>
      <c r="E307" s="19">
        <v>1</v>
      </c>
      <c r="F307" s="20"/>
    </row>
    <row r="308" spans="1:9" ht="25.5" customHeight="1" x14ac:dyDescent="0.2">
      <c r="A308" s="17">
        <v>306</v>
      </c>
      <c r="B308" s="23" t="s">
        <v>401</v>
      </c>
      <c r="C308" s="23" t="s">
        <v>23</v>
      </c>
      <c r="D308" s="23" t="s">
        <v>11</v>
      </c>
      <c r="E308" s="19">
        <v>1</v>
      </c>
      <c r="F308" s="20"/>
    </row>
    <row r="309" spans="1:9" ht="25.5" customHeight="1" x14ac:dyDescent="0.2">
      <c r="A309" s="17">
        <v>307</v>
      </c>
      <c r="B309" s="22" t="str">
        <f>"291609801A(D)"</f>
        <v>291609801A(D)</v>
      </c>
      <c r="C309" s="22" t="s">
        <v>492</v>
      </c>
      <c r="D309" s="22" t="s">
        <v>11</v>
      </c>
      <c r="E309" s="19">
        <v>1</v>
      </c>
      <c r="F309" s="20"/>
    </row>
    <row r="310" spans="1:9" ht="25.5" customHeight="1" x14ac:dyDescent="0.2">
      <c r="A310" s="17">
        <v>308</v>
      </c>
      <c r="B310" s="22" t="str">
        <f>"291609801A(L)"</f>
        <v>291609801A(L)</v>
      </c>
      <c r="C310" s="22" t="s">
        <v>490</v>
      </c>
      <c r="D310" s="22" t="s">
        <v>11</v>
      </c>
      <c r="E310" s="19">
        <v>1</v>
      </c>
      <c r="F310" s="20"/>
    </row>
    <row r="311" spans="1:9" ht="25.5" customHeight="1" x14ac:dyDescent="0.2">
      <c r="A311" s="17">
        <v>309</v>
      </c>
      <c r="B311" s="22" t="str">
        <f>"2BA 001-227-211"</f>
        <v>2BA 001-227-211</v>
      </c>
      <c r="C311" s="22" t="s">
        <v>478</v>
      </c>
      <c r="D311" s="22" t="s">
        <v>11</v>
      </c>
      <c r="E311" s="19">
        <v>1</v>
      </c>
      <c r="F311" s="20"/>
      <c r="I311" s="4" t="b">
        <f>INT(F309*100)=(F309*100)</f>
        <v>1</v>
      </c>
    </row>
    <row r="312" spans="1:9" ht="25.5" customHeight="1" x14ac:dyDescent="0.2">
      <c r="A312" s="17">
        <v>310</v>
      </c>
      <c r="B312" s="22" t="str">
        <f>"2BA008221107"</f>
        <v>2BA008221107</v>
      </c>
      <c r="C312" s="22" t="s">
        <v>508</v>
      </c>
      <c r="D312" s="22" t="s">
        <v>11</v>
      </c>
      <c r="E312" s="19">
        <v>1</v>
      </c>
      <c r="F312" s="20"/>
    </row>
    <row r="313" spans="1:9" ht="25.5" customHeight="1" x14ac:dyDescent="0.2">
      <c r="A313" s="17">
        <v>311</v>
      </c>
      <c r="B313" s="22" t="str">
        <f>"2BM 006-692-011"</f>
        <v>2BM 006-692-011</v>
      </c>
      <c r="C313" s="22" t="s">
        <v>476</v>
      </c>
      <c r="D313" s="22" t="s">
        <v>11</v>
      </c>
      <c r="E313" s="19">
        <v>1</v>
      </c>
      <c r="F313" s="20"/>
    </row>
    <row r="314" spans="1:9" ht="25.5" customHeight="1" x14ac:dyDescent="0.2">
      <c r="A314" s="17">
        <v>312</v>
      </c>
      <c r="B314" s="22" t="str">
        <f>"2BM 006-692-021"</f>
        <v>2BM 006-692-021</v>
      </c>
      <c r="C314" s="22" t="s">
        <v>477</v>
      </c>
      <c r="D314" s="22" t="s">
        <v>11</v>
      </c>
      <c r="E314" s="19">
        <v>1</v>
      </c>
      <c r="F314" s="20"/>
      <c r="I314" s="4" t="b">
        <f>INT(F312*100)=(F312*100)</f>
        <v>1</v>
      </c>
    </row>
    <row r="315" spans="1:9" ht="25.5" customHeight="1" x14ac:dyDescent="0.2">
      <c r="A315" s="17">
        <v>313</v>
      </c>
      <c r="B315" s="22" t="str">
        <f>"2BM008355007"</f>
        <v>2BM008355007</v>
      </c>
      <c r="C315" s="22" t="s">
        <v>110</v>
      </c>
      <c r="D315" s="22" t="s">
        <v>11</v>
      </c>
      <c r="E315" s="19">
        <v>1</v>
      </c>
      <c r="F315" s="20"/>
    </row>
    <row r="316" spans="1:9" ht="25.5" customHeight="1" x14ac:dyDescent="0.2">
      <c r="A316" s="17">
        <v>314</v>
      </c>
      <c r="B316" s="22" t="str">
        <f>"2RL006846001"</f>
        <v>2RL006846001</v>
      </c>
      <c r="C316" s="22" t="s">
        <v>510</v>
      </c>
      <c r="D316" s="22" t="s">
        <v>11</v>
      </c>
      <c r="E316" s="19">
        <v>1</v>
      </c>
      <c r="F316" s="20"/>
    </row>
    <row r="317" spans="1:9" ht="25.5" customHeight="1" x14ac:dyDescent="0.2">
      <c r="A317" s="17">
        <v>315</v>
      </c>
      <c r="B317" s="22" t="str">
        <f>"2VB006040051"</f>
        <v>2VB006040051</v>
      </c>
      <c r="C317" s="22" t="s">
        <v>521</v>
      </c>
      <c r="D317" s="22" t="s">
        <v>11</v>
      </c>
      <c r="E317" s="19">
        <v>1</v>
      </c>
      <c r="F317" s="20"/>
    </row>
    <row r="318" spans="1:9" ht="25.5" customHeight="1" x14ac:dyDescent="0.2">
      <c r="A318" s="17">
        <v>316</v>
      </c>
      <c r="B318" s="22" t="str">
        <f>"2VP006040121"</f>
        <v>2VP006040121</v>
      </c>
      <c r="C318" s="22" t="s">
        <v>522</v>
      </c>
      <c r="D318" s="22" t="s">
        <v>11</v>
      </c>
      <c r="E318" s="19">
        <v>1</v>
      </c>
      <c r="F318" s="20"/>
      <c r="I318" s="4" t="b">
        <f>INT(F316*100)=(F316*100)</f>
        <v>1</v>
      </c>
    </row>
    <row r="319" spans="1:9" ht="25.5" customHeight="1" x14ac:dyDescent="0.2">
      <c r="A319" s="17">
        <v>317</v>
      </c>
      <c r="B319" s="23" t="s">
        <v>241</v>
      </c>
      <c r="C319" s="23" t="s">
        <v>240</v>
      </c>
      <c r="D319" s="23" t="s">
        <v>11</v>
      </c>
      <c r="E319" s="19">
        <v>1</v>
      </c>
      <c r="F319" s="20"/>
    </row>
    <row r="320" spans="1:9" ht="25.5" customHeight="1" x14ac:dyDescent="0.2">
      <c r="A320" s="17">
        <v>318</v>
      </c>
      <c r="B320" s="23" t="s">
        <v>376</v>
      </c>
      <c r="C320" s="23" t="s">
        <v>375</v>
      </c>
      <c r="D320" s="23" t="s">
        <v>11</v>
      </c>
      <c r="E320" s="19">
        <v>1</v>
      </c>
      <c r="F320" s="20"/>
    </row>
    <row r="321" spans="1:6" ht="25.5" customHeight="1" x14ac:dyDescent="0.2">
      <c r="A321" s="17">
        <v>319</v>
      </c>
      <c r="B321" s="23" t="s">
        <v>426</v>
      </c>
      <c r="C321" s="23" t="s">
        <v>425</v>
      </c>
      <c r="D321" s="23" t="s">
        <v>11</v>
      </c>
      <c r="E321" s="19">
        <v>1</v>
      </c>
      <c r="F321" s="20"/>
    </row>
    <row r="322" spans="1:6" ht="25.5" customHeight="1" x14ac:dyDescent="0.2">
      <c r="A322" s="17">
        <v>320</v>
      </c>
      <c r="B322" s="26" t="s">
        <v>420</v>
      </c>
      <c r="C322" s="26" t="s">
        <v>419</v>
      </c>
      <c r="D322" s="26" t="s">
        <v>11</v>
      </c>
      <c r="E322" s="19">
        <v>1</v>
      </c>
      <c r="F322" s="20"/>
    </row>
    <row r="323" spans="1:6" ht="25.5" customHeight="1" x14ac:dyDescent="0.2">
      <c r="A323" s="17">
        <v>321</v>
      </c>
      <c r="B323" s="27" t="s">
        <v>422</v>
      </c>
      <c r="C323" s="27" t="s">
        <v>421</v>
      </c>
      <c r="D323" s="27" t="s">
        <v>11</v>
      </c>
      <c r="E323" s="19">
        <v>1</v>
      </c>
      <c r="F323" s="20"/>
    </row>
    <row r="324" spans="1:6" ht="25.5" customHeight="1" x14ac:dyDescent="0.2">
      <c r="A324" s="17">
        <v>322</v>
      </c>
      <c r="B324" s="27" t="s">
        <v>414</v>
      </c>
      <c r="C324" s="27" t="s">
        <v>413</v>
      </c>
      <c r="D324" s="27" t="s">
        <v>11</v>
      </c>
      <c r="E324" s="19">
        <v>1</v>
      </c>
      <c r="F324" s="20"/>
    </row>
    <row r="325" spans="1:6" ht="25.5" customHeight="1" x14ac:dyDescent="0.2">
      <c r="A325" s="17">
        <v>323</v>
      </c>
      <c r="B325" s="27" t="s">
        <v>454</v>
      </c>
      <c r="C325" s="27" t="s">
        <v>453</v>
      </c>
      <c r="D325" s="27" t="s">
        <v>11</v>
      </c>
      <c r="E325" s="19">
        <v>1</v>
      </c>
      <c r="F325" s="20"/>
    </row>
    <row r="326" spans="1:6" ht="25.5" customHeight="1" x14ac:dyDescent="0.2">
      <c r="A326" s="17">
        <v>324</v>
      </c>
      <c r="B326" s="27" t="s">
        <v>239</v>
      </c>
      <c r="C326" s="27" t="s">
        <v>238</v>
      </c>
      <c r="D326" s="27" t="s">
        <v>11</v>
      </c>
      <c r="E326" s="19">
        <v>1</v>
      </c>
      <c r="F326" s="20"/>
    </row>
    <row r="327" spans="1:6" ht="25.5" customHeight="1" x14ac:dyDescent="0.2">
      <c r="A327" s="17">
        <v>325</v>
      </c>
      <c r="B327" s="27" t="s">
        <v>254</v>
      </c>
      <c r="C327" s="27" t="s">
        <v>253</v>
      </c>
      <c r="D327" s="27" t="s">
        <v>11</v>
      </c>
      <c r="E327" s="19">
        <v>1</v>
      </c>
      <c r="F327" s="20"/>
    </row>
    <row r="328" spans="1:6" ht="25.5" customHeight="1" x14ac:dyDescent="0.2">
      <c r="A328" s="17">
        <v>326</v>
      </c>
      <c r="B328" s="27" t="s">
        <v>404</v>
      </c>
      <c r="C328" s="27" t="s">
        <v>403</v>
      </c>
      <c r="D328" s="27" t="s">
        <v>11</v>
      </c>
      <c r="E328" s="19">
        <v>1</v>
      </c>
      <c r="F328" s="20"/>
    </row>
    <row r="329" spans="1:6" ht="25.5" customHeight="1" x14ac:dyDescent="0.2">
      <c r="A329" s="17">
        <v>327</v>
      </c>
      <c r="B329" s="27" t="s">
        <v>410</v>
      </c>
      <c r="C329" s="27" t="s">
        <v>409</v>
      </c>
      <c r="D329" s="27" t="s">
        <v>11</v>
      </c>
      <c r="E329" s="19">
        <v>1</v>
      </c>
      <c r="F329" s="20"/>
    </row>
    <row r="330" spans="1:6" ht="25.5" customHeight="1" x14ac:dyDescent="0.2">
      <c r="A330" s="17">
        <v>328</v>
      </c>
      <c r="B330" s="27" t="s">
        <v>398</v>
      </c>
      <c r="C330" s="27" t="s">
        <v>397</v>
      </c>
      <c r="D330" s="27" t="s">
        <v>11</v>
      </c>
      <c r="E330" s="19">
        <v>1</v>
      </c>
      <c r="F330" s="20"/>
    </row>
    <row r="331" spans="1:6" ht="25.5" customHeight="1" x14ac:dyDescent="0.2">
      <c r="A331" s="17">
        <v>329</v>
      </c>
      <c r="B331" s="27" t="s">
        <v>424</v>
      </c>
      <c r="C331" s="27" t="s">
        <v>423</v>
      </c>
      <c r="D331" s="27" t="s">
        <v>11</v>
      </c>
      <c r="E331" s="19">
        <v>1</v>
      </c>
      <c r="F331" s="20"/>
    </row>
    <row r="332" spans="1:6" ht="25.5" customHeight="1" x14ac:dyDescent="0.2">
      <c r="A332" s="17">
        <v>330</v>
      </c>
      <c r="B332" s="28" t="str">
        <f>"601 200 0770"</f>
        <v>601 200 0770</v>
      </c>
      <c r="C332" s="28" t="s">
        <v>60</v>
      </c>
      <c r="D332" s="28" t="s">
        <v>11</v>
      </c>
      <c r="E332" s="19">
        <v>1</v>
      </c>
      <c r="F332" s="20"/>
    </row>
    <row r="333" spans="1:6" ht="25.5" customHeight="1" x14ac:dyDescent="0.2">
      <c r="A333" s="17">
        <v>331</v>
      </c>
      <c r="B333" s="28" t="str">
        <f>"601 200 17 73"</f>
        <v>601 200 17 73</v>
      </c>
      <c r="C333" s="28" t="s">
        <v>59</v>
      </c>
      <c r="D333" s="28" t="s">
        <v>11</v>
      </c>
      <c r="E333" s="19">
        <v>1</v>
      </c>
      <c r="F333" s="20"/>
    </row>
    <row r="334" spans="1:6" ht="25.5" customHeight="1" x14ac:dyDescent="0.2">
      <c r="A334" s="17">
        <v>332</v>
      </c>
      <c r="B334" s="28" t="str">
        <f>"601 993 27 10"</f>
        <v>601 993 27 10</v>
      </c>
      <c r="C334" s="28" t="s">
        <v>470</v>
      </c>
      <c r="D334" s="28" t="s">
        <v>11</v>
      </c>
      <c r="E334" s="19">
        <v>1</v>
      </c>
      <c r="F334" s="20"/>
    </row>
    <row r="335" spans="1:6" ht="25.5" customHeight="1" x14ac:dyDescent="0.2">
      <c r="A335" s="17">
        <v>333</v>
      </c>
      <c r="B335" s="28" t="str">
        <f>"604 200 01 14"</f>
        <v>604 200 01 14</v>
      </c>
      <c r="C335" s="28" t="s">
        <v>64</v>
      </c>
      <c r="D335" s="28" t="s">
        <v>11</v>
      </c>
      <c r="E335" s="19">
        <v>1</v>
      </c>
      <c r="F335" s="20"/>
    </row>
    <row r="336" spans="1:6" ht="25.5" customHeight="1" x14ac:dyDescent="0.2">
      <c r="A336" s="17">
        <v>334</v>
      </c>
      <c r="B336" s="27" t="s">
        <v>351</v>
      </c>
      <c r="C336" s="27" t="s">
        <v>350</v>
      </c>
      <c r="D336" s="27" t="s">
        <v>11</v>
      </c>
      <c r="E336" s="19">
        <v>1</v>
      </c>
      <c r="F336" s="20"/>
    </row>
    <row r="337" spans="1:9" ht="25.5" customHeight="1" x14ac:dyDescent="0.2">
      <c r="A337" s="17">
        <v>335</v>
      </c>
      <c r="B337" s="27" t="s">
        <v>203</v>
      </c>
      <c r="C337" s="27" t="s">
        <v>202</v>
      </c>
      <c r="D337" s="27" t="s">
        <v>11</v>
      </c>
      <c r="E337" s="19">
        <v>1</v>
      </c>
      <c r="F337" s="20"/>
      <c r="I337" s="4" t="b">
        <f>INT(F335*100)=(F335*100)</f>
        <v>1</v>
      </c>
    </row>
    <row r="338" spans="1:9" ht="25.5" customHeight="1" x14ac:dyDescent="0.2">
      <c r="A338" s="17">
        <v>336</v>
      </c>
      <c r="B338" s="27" t="s">
        <v>109</v>
      </c>
      <c r="C338" s="27" t="s">
        <v>108</v>
      </c>
      <c r="D338" s="27" t="s">
        <v>11</v>
      </c>
      <c r="E338" s="19">
        <v>1</v>
      </c>
      <c r="F338" s="20"/>
    </row>
    <row r="339" spans="1:9" ht="25.5" customHeight="1" x14ac:dyDescent="0.2">
      <c r="A339" s="17">
        <v>337</v>
      </c>
      <c r="B339" s="28" t="str">
        <f>"8SB004288103"</f>
        <v>8SB004288103</v>
      </c>
      <c r="C339" s="28" t="s">
        <v>509</v>
      </c>
      <c r="D339" s="28" t="s">
        <v>11</v>
      </c>
      <c r="E339" s="19">
        <v>1</v>
      </c>
      <c r="F339" s="20"/>
    </row>
    <row r="340" spans="1:9" ht="25.5" customHeight="1" x14ac:dyDescent="0.2">
      <c r="A340" s="17">
        <v>338</v>
      </c>
      <c r="B340" s="27" t="s">
        <v>200</v>
      </c>
      <c r="C340" s="27" t="s">
        <v>199</v>
      </c>
      <c r="D340" s="27" t="s">
        <v>11</v>
      </c>
      <c r="E340" s="19">
        <v>1</v>
      </c>
      <c r="F340" s="20"/>
      <c r="I340" s="4" t="b">
        <f>INT(F338*100)=(F338*100)</f>
        <v>1</v>
      </c>
    </row>
    <row r="341" spans="1:9" ht="25.5" customHeight="1" x14ac:dyDescent="0.2">
      <c r="A341" s="17">
        <v>339</v>
      </c>
      <c r="B341" s="27" t="s">
        <v>205</v>
      </c>
      <c r="C341" s="27" t="s">
        <v>204</v>
      </c>
      <c r="D341" s="27" t="s">
        <v>11</v>
      </c>
      <c r="E341" s="19">
        <v>1</v>
      </c>
      <c r="F341" s="20"/>
    </row>
    <row r="342" spans="1:9" ht="25.5" customHeight="1" x14ac:dyDescent="0.2">
      <c r="A342" s="17">
        <v>340</v>
      </c>
      <c r="B342" s="27" t="s">
        <v>167</v>
      </c>
      <c r="C342" s="27" t="s">
        <v>166</v>
      </c>
      <c r="D342" s="27" t="s">
        <v>11</v>
      </c>
      <c r="E342" s="19">
        <v>1</v>
      </c>
      <c r="F342" s="20"/>
    </row>
    <row r="343" spans="1:9" ht="25.5" customHeight="1" x14ac:dyDescent="0.2">
      <c r="A343" s="17">
        <v>341</v>
      </c>
      <c r="B343" s="27" t="s">
        <v>232</v>
      </c>
      <c r="C343" s="27" t="s">
        <v>231</v>
      </c>
      <c r="D343" s="27" t="s">
        <v>11</v>
      </c>
      <c r="E343" s="19">
        <v>1</v>
      </c>
      <c r="F343" s="20"/>
    </row>
    <row r="344" spans="1:9" ht="25.5" customHeight="1" x14ac:dyDescent="0.2">
      <c r="A344" s="17">
        <v>342</v>
      </c>
      <c r="B344" s="27" t="s">
        <v>247</v>
      </c>
      <c r="C344" s="27" t="s">
        <v>246</v>
      </c>
      <c r="D344" s="27" t="s">
        <v>11</v>
      </c>
      <c r="E344" s="19">
        <v>1</v>
      </c>
      <c r="F344" s="20"/>
      <c r="I344" s="4" t="b">
        <f>INT(F342*100)=(F342*100)</f>
        <v>1</v>
      </c>
    </row>
    <row r="345" spans="1:9" ht="25.5" customHeight="1" x14ac:dyDescent="0.2">
      <c r="A345" s="17">
        <v>343</v>
      </c>
      <c r="B345" s="28" t="str">
        <f>"954.06.011.02"</f>
        <v>954.06.011.02</v>
      </c>
      <c r="C345" s="28" t="s">
        <v>489</v>
      </c>
      <c r="D345" s="28" t="s">
        <v>11</v>
      </c>
      <c r="E345" s="19">
        <v>1</v>
      </c>
      <c r="F345" s="20"/>
    </row>
    <row r="346" spans="1:9" ht="25.5" customHeight="1" x14ac:dyDescent="0.2">
      <c r="A346" s="17">
        <v>344</v>
      </c>
      <c r="B346" s="27" t="s">
        <v>234</v>
      </c>
      <c r="C346" s="27" t="s">
        <v>233</v>
      </c>
      <c r="D346" s="27" t="s">
        <v>11</v>
      </c>
      <c r="E346" s="19">
        <v>1</v>
      </c>
      <c r="F346" s="20"/>
    </row>
    <row r="347" spans="1:9" ht="25.5" customHeight="1" x14ac:dyDescent="0.2">
      <c r="A347" s="17">
        <v>345</v>
      </c>
      <c r="B347" s="28" t="str">
        <f>"954.06.700.02"</f>
        <v>954.06.700.02</v>
      </c>
      <c r="C347" s="28" t="s">
        <v>479</v>
      </c>
      <c r="D347" s="28" t="s">
        <v>11</v>
      </c>
      <c r="E347" s="19">
        <v>1</v>
      </c>
      <c r="F347" s="20"/>
    </row>
    <row r="348" spans="1:9" ht="25.5" customHeight="1" x14ac:dyDescent="0.2">
      <c r="A348" s="17">
        <v>346</v>
      </c>
      <c r="B348" s="27" t="s">
        <v>40</v>
      </c>
      <c r="C348" s="27" t="s">
        <v>39</v>
      </c>
      <c r="D348" s="27" t="s">
        <v>11</v>
      </c>
      <c r="E348" s="19">
        <v>1</v>
      </c>
      <c r="F348" s="20"/>
    </row>
    <row r="349" spans="1:9" ht="25.5" customHeight="1" x14ac:dyDescent="0.2">
      <c r="A349" s="17">
        <v>347</v>
      </c>
      <c r="B349" s="27" t="s">
        <v>65</v>
      </c>
      <c r="C349" s="27" t="s">
        <v>64</v>
      </c>
      <c r="D349" s="27" t="s">
        <v>11</v>
      </c>
      <c r="E349" s="19">
        <v>1</v>
      </c>
      <c r="F349" s="20"/>
    </row>
    <row r="350" spans="1:9" ht="25.5" customHeight="1" x14ac:dyDescent="0.2">
      <c r="A350" s="17">
        <v>348</v>
      </c>
      <c r="B350" s="28" t="str">
        <f>"A0321233023"</f>
        <v>A0321233023</v>
      </c>
      <c r="C350" s="28" t="s">
        <v>487</v>
      </c>
      <c r="D350" s="28" t="s">
        <v>11</v>
      </c>
      <c r="E350" s="19">
        <v>1</v>
      </c>
      <c r="F350" s="20"/>
    </row>
    <row r="351" spans="1:9" ht="25.5" customHeight="1" x14ac:dyDescent="0.2">
      <c r="A351" s="17">
        <v>349</v>
      </c>
      <c r="B351" s="28" t="str">
        <f>"A03685002004"</f>
        <v>A03685002004</v>
      </c>
      <c r="C351" s="28" t="s">
        <v>502</v>
      </c>
      <c r="D351" s="28" t="s">
        <v>11</v>
      </c>
      <c r="E351" s="19">
        <v>1</v>
      </c>
      <c r="F351" s="20"/>
    </row>
    <row r="352" spans="1:9" ht="25.5" customHeight="1" x14ac:dyDescent="0.2">
      <c r="A352" s="17">
        <v>350</v>
      </c>
      <c r="B352" s="27" t="s">
        <v>35</v>
      </c>
      <c r="C352" s="27" t="s">
        <v>34</v>
      </c>
      <c r="D352" s="27" t="s">
        <v>11</v>
      </c>
      <c r="E352" s="19">
        <v>1</v>
      </c>
      <c r="F352" s="20"/>
    </row>
    <row r="353" spans="1:9" ht="25.5" customHeight="1" x14ac:dyDescent="0.2">
      <c r="A353" s="17">
        <v>351</v>
      </c>
      <c r="B353" s="27" t="s">
        <v>36</v>
      </c>
      <c r="C353" s="27" t="s">
        <v>34</v>
      </c>
      <c r="D353" s="27" t="s">
        <v>11</v>
      </c>
      <c r="E353" s="19">
        <v>1</v>
      </c>
      <c r="F353" s="20"/>
    </row>
    <row r="354" spans="1:9" ht="25.5" customHeight="1" x14ac:dyDescent="0.2">
      <c r="A354" s="17">
        <v>352</v>
      </c>
      <c r="B354" s="27" t="s">
        <v>37</v>
      </c>
      <c r="C354" s="27" t="s">
        <v>34</v>
      </c>
      <c r="D354" s="27" t="s">
        <v>11</v>
      </c>
      <c r="E354" s="19">
        <v>1</v>
      </c>
      <c r="F354" s="20"/>
    </row>
    <row r="355" spans="1:9" ht="25.5" customHeight="1" x14ac:dyDescent="0.2">
      <c r="A355" s="17">
        <v>353</v>
      </c>
      <c r="B355" s="28" t="str">
        <f>"C15300 (MANN)"</f>
        <v>C15300 (MANN)</v>
      </c>
      <c r="C355" s="28" t="s">
        <v>527</v>
      </c>
      <c r="D355" s="28" t="s">
        <v>11</v>
      </c>
      <c r="E355" s="19">
        <v>1</v>
      </c>
      <c r="F355" s="20"/>
    </row>
    <row r="356" spans="1:9" ht="25.5" customHeight="1" x14ac:dyDescent="0.2">
      <c r="A356" s="17">
        <v>354</v>
      </c>
      <c r="B356" s="27" t="s">
        <v>38</v>
      </c>
      <c r="C356" s="27" t="s">
        <v>34</v>
      </c>
      <c r="D356" s="27" t="s">
        <v>11</v>
      </c>
      <c r="E356" s="19">
        <v>1</v>
      </c>
      <c r="F356" s="20"/>
    </row>
    <row r="357" spans="1:9" ht="25.5" customHeight="1" x14ac:dyDescent="0.2">
      <c r="A357" s="17">
        <v>355</v>
      </c>
      <c r="B357" s="27" t="s">
        <v>450</v>
      </c>
      <c r="C357" s="27" t="s">
        <v>448</v>
      </c>
      <c r="D357" s="27" t="s">
        <v>11</v>
      </c>
      <c r="E357" s="19">
        <v>1</v>
      </c>
      <c r="F357" s="20"/>
    </row>
    <row r="358" spans="1:9" ht="25.5" customHeight="1" x14ac:dyDescent="0.2">
      <c r="A358" s="17">
        <v>356</v>
      </c>
      <c r="B358" s="27" t="s">
        <v>418</v>
      </c>
      <c r="C358" s="27" t="s">
        <v>417</v>
      </c>
      <c r="D358" s="27" t="s">
        <v>11</v>
      </c>
      <c r="E358" s="19">
        <v>1</v>
      </c>
      <c r="F358" s="20"/>
    </row>
    <row r="359" spans="1:9" ht="25.5" customHeight="1" x14ac:dyDescent="0.2">
      <c r="A359" s="17">
        <v>357</v>
      </c>
      <c r="B359" s="27" t="s">
        <v>402</v>
      </c>
      <c r="C359" s="27" t="s">
        <v>76</v>
      </c>
      <c r="D359" s="27" t="s">
        <v>11</v>
      </c>
      <c r="E359" s="19">
        <v>1</v>
      </c>
      <c r="F359" s="20"/>
    </row>
    <row r="360" spans="1:9" ht="25.5" customHeight="1" x14ac:dyDescent="0.2">
      <c r="A360" s="17">
        <v>358</v>
      </c>
      <c r="B360" s="27" t="s">
        <v>452</v>
      </c>
      <c r="C360" s="27" t="s">
        <v>451</v>
      </c>
      <c r="D360" s="27" t="s">
        <v>11</v>
      </c>
      <c r="E360" s="19">
        <v>1</v>
      </c>
      <c r="F360" s="20"/>
    </row>
    <row r="361" spans="1:9" ht="25.5" customHeight="1" x14ac:dyDescent="0.2">
      <c r="A361" s="17">
        <v>359</v>
      </c>
      <c r="B361" s="27" t="s">
        <v>412</v>
      </c>
      <c r="C361" s="27" t="s">
        <v>411</v>
      </c>
      <c r="D361" s="27" t="s">
        <v>11</v>
      </c>
      <c r="E361" s="19">
        <v>1</v>
      </c>
      <c r="F361" s="20"/>
    </row>
    <row r="362" spans="1:9" ht="25.5" customHeight="1" x14ac:dyDescent="0.2">
      <c r="A362" s="17">
        <v>360</v>
      </c>
      <c r="B362" s="27" t="s">
        <v>400</v>
      </c>
      <c r="C362" s="27" t="s">
        <v>399</v>
      </c>
      <c r="D362" s="27" t="s">
        <v>11</v>
      </c>
      <c r="E362" s="19">
        <v>1</v>
      </c>
      <c r="F362" s="20"/>
      <c r="I362" s="4" t="b">
        <f>INT(F360*100)=(F360*100)</f>
        <v>1</v>
      </c>
    </row>
    <row r="363" spans="1:9" ht="25.5" customHeight="1" x14ac:dyDescent="0.2">
      <c r="A363" s="17">
        <v>361</v>
      </c>
      <c r="B363" s="28" t="str">
        <f>"G 129-10-106"</f>
        <v>G 129-10-106</v>
      </c>
      <c r="C363" s="28" t="s">
        <v>473</v>
      </c>
      <c r="D363" s="28" t="s">
        <v>11</v>
      </c>
      <c r="E363" s="19">
        <v>1</v>
      </c>
      <c r="F363" s="20"/>
    </row>
    <row r="364" spans="1:9" ht="25.5" customHeight="1" x14ac:dyDescent="0.2">
      <c r="A364" s="17">
        <v>362</v>
      </c>
      <c r="B364" s="28" t="str">
        <f>"G 129-10-112"</f>
        <v>G 129-10-112</v>
      </c>
      <c r="C364" s="28" t="s">
        <v>151</v>
      </c>
      <c r="D364" s="28" t="s">
        <v>11</v>
      </c>
      <c r="E364" s="19">
        <v>1</v>
      </c>
      <c r="F364" s="20"/>
    </row>
    <row r="365" spans="1:9" ht="25.5" customHeight="1" x14ac:dyDescent="0.2">
      <c r="A365" s="17">
        <v>363</v>
      </c>
      <c r="B365" s="28" t="str">
        <f>"G 129-20-001"</f>
        <v>G 129-20-001</v>
      </c>
      <c r="C365" s="28" t="s">
        <v>472</v>
      </c>
      <c r="D365" s="28" t="s">
        <v>11</v>
      </c>
      <c r="E365" s="19">
        <v>1</v>
      </c>
      <c r="F365" s="20"/>
      <c r="I365" s="4" t="b">
        <f>INT(F363*100)=(F363*100)</f>
        <v>1</v>
      </c>
    </row>
    <row r="366" spans="1:9" ht="25.5" customHeight="1" x14ac:dyDescent="0.2">
      <c r="A366" s="17">
        <v>364</v>
      </c>
      <c r="B366" s="28" t="str">
        <f>"G 129-20-102"</f>
        <v>G 129-20-102</v>
      </c>
      <c r="C366" s="28" t="s">
        <v>487</v>
      </c>
      <c r="D366" s="28" t="s">
        <v>11</v>
      </c>
      <c r="E366" s="19">
        <v>1</v>
      </c>
      <c r="F366" s="20"/>
    </row>
    <row r="367" spans="1:9" ht="25.5" customHeight="1" x14ac:dyDescent="0.2">
      <c r="A367" s="17">
        <v>365</v>
      </c>
      <c r="B367" s="28" t="str">
        <f>"G 129-20-107"</f>
        <v>G 129-20-107</v>
      </c>
      <c r="C367" s="28" t="s">
        <v>486</v>
      </c>
      <c r="D367" s="28" t="s">
        <v>11</v>
      </c>
      <c r="E367" s="19">
        <v>1</v>
      </c>
      <c r="F367" s="20"/>
    </row>
    <row r="368" spans="1:9" ht="25.5" customHeight="1" x14ac:dyDescent="0.2">
      <c r="A368" s="17">
        <v>366</v>
      </c>
      <c r="B368" s="28" t="str">
        <f>"G 129-26-305"</f>
        <v>G 129-26-305</v>
      </c>
      <c r="C368" s="28" t="s">
        <v>485</v>
      </c>
      <c r="D368" s="28" t="s">
        <v>11</v>
      </c>
      <c r="E368" s="19">
        <v>1</v>
      </c>
      <c r="F368" s="20"/>
    </row>
    <row r="369" spans="1:9" ht="25.5" customHeight="1" x14ac:dyDescent="0.2">
      <c r="A369" s="17">
        <v>367</v>
      </c>
      <c r="B369" s="28" t="str">
        <f>"G 129-27-117"</f>
        <v>G 129-27-117</v>
      </c>
      <c r="C369" s="28" t="s">
        <v>471</v>
      </c>
      <c r="D369" s="28" t="s">
        <v>11</v>
      </c>
      <c r="E369" s="19">
        <v>1</v>
      </c>
      <c r="F369" s="20"/>
      <c r="I369" s="4" t="b">
        <f>INT(F367*100)=(F367*100)</f>
        <v>1</v>
      </c>
    </row>
    <row r="370" spans="1:9" ht="25.5" customHeight="1" x14ac:dyDescent="0.2">
      <c r="A370" s="17">
        <v>368</v>
      </c>
      <c r="B370" s="28" t="str">
        <f>"G 129-41-008"</f>
        <v>G 129-41-008</v>
      </c>
      <c r="C370" s="28" t="s">
        <v>125</v>
      </c>
      <c r="D370" s="28" t="s">
        <v>11</v>
      </c>
      <c r="E370" s="19">
        <v>1</v>
      </c>
      <c r="F370" s="20"/>
    </row>
    <row r="371" spans="1:9" ht="25.5" customHeight="1" x14ac:dyDescent="0.2">
      <c r="A371" s="17">
        <v>369</v>
      </c>
      <c r="B371" s="27" t="s">
        <v>118</v>
      </c>
      <c r="C371" s="27" t="s">
        <v>117</v>
      </c>
      <c r="D371" s="27" t="s">
        <v>11</v>
      </c>
      <c r="E371" s="19">
        <v>1</v>
      </c>
      <c r="F371" s="20"/>
    </row>
    <row r="372" spans="1:9" ht="25.5" customHeight="1" x14ac:dyDescent="0.2">
      <c r="A372" s="17">
        <v>370</v>
      </c>
      <c r="B372" s="27" t="s">
        <v>119</v>
      </c>
      <c r="C372" s="27" t="s">
        <v>114</v>
      </c>
      <c r="D372" s="27" t="s">
        <v>11</v>
      </c>
      <c r="E372" s="19">
        <v>1</v>
      </c>
      <c r="F372" s="20"/>
    </row>
    <row r="373" spans="1:9" ht="25.5" customHeight="1" x14ac:dyDescent="0.2">
      <c r="A373" s="17">
        <v>371</v>
      </c>
      <c r="B373" s="27" t="s">
        <v>120</v>
      </c>
      <c r="C373" s="27" t="s">
        <v>114</v>
      </c>
      <c r="D373" s="27" t="s">
        <v>11</v>
      </c>
      <c r="E373" s="19">
        <v>1</v>
      </c>
      <c r="F373" s="20"/>
    </row>
    <row r="374" spans="1:9" ht="25.5" customHeight="1" x14ac:dyDescent="0.2">
      <c r="A374" s="17">
        <v>372</v>
      </c>
      <c r="B374" s="27" t="s">
        <v>156</v>
      </c>
      <c r="C374" s="27" t="s">
        <v>155</v>
      </c>
      <c r="D374" s="27" t="s">
        <v>11</v>
      </c>
      <c r="E374" s="19">
        <v>1</v>
      </c>
      <c r="F374" s="20"/>
    </row>
    <row r="375" spans="1:9" ht="25.5" customHeight="1" x14ac:dyDescent="0.2">
      <c r="A375" s="17">
        <v>373</v>
      </c>
      <c r="B375" s="27" t="s">
        <v>160</v>
      </c>
      <c r="C375" s="27" t="s">
        <v>159</v>
      </c>
      <c r="D375" s="27" t="s">
        <v>11</v>
      </c>
      <c r="E375" s="19">
        <v>1</v>
      </c>
      <c r="F375" s="20"/>
    </row>
    <row r="376" spans="1:9" ht="25.5" customHeight="1" x14ac:dyDescent="0.2">
      <c r="A376" s="17">
        <v>374</v>
      </c>
      <c r="B376" s="27" t="s">
        <v>153</v>
      </c>
      <c r="C376" s="27" t="s">
        <v>151</v>
      </c>
      <c r="D376" s="27" t="s">
        <v>152</v>
      </c>
      <c r="E376" s="19">
        <v>1</v>
      </c>
      <c r="F376" s="20"/>
    </row>
    <row r="377" spans="1:9" ht="25.5" customHeight="1" x14ac:dyDescent="0.2">
      <c r="A377" s="17">
        <v>375</v>
      </c>
      <c r="B377" s="27" t="s">
        <v>163</v>
      </c>
      <c r="C377" s="27" t="s">
        <v>162</v>
      </c>
      <c r="D377" s="27" t="s">
        <v>11</v>
      </c>
      <c r="E377" s="19">
        <v>1</v>
      </c>
      <c r="F377" s="20"/>
    </row>
    <row r="378" spans="1:9" ht="25.5" customHeight="1" x14ac:dyDescent="0.2">
      <c r="A378" s="17">
        <v>376</v>
      </c>
      <c r="B378" s="27" t="s">
        <v>148</v>
      </c>
      <c r="C378" s="27" t="s">
        <v>147</v>
      </c>
      <c r="D378" s="27" t="s">
        <v>11</v>
      </c>
      <c r="E378" s="19">
        <v>1</v>
      </c>
      <c r="F378" s="20"/>
    </row>
    <row r="379" spans="1:9" ht="25.5" customHeight="1" x14ac:dyDescent="0.2">
      <c r="A379" s="17">
        <v>377</v>
      </c>
      <c r="B379" s="27" t="s">
        <v>146</v>
      </c>
      <c r="C379" s="27" t="s">
        <v>145</v>
      </c>
      <c r="D379" s="27" t="s">
        <v>11</v>
      </c>
      <c r="E379" s="19">
        <v>1</v>
      </c>
      <c r="F379" s="20"/>
    </row>
    <row r="380" spans="1:9" ht="25.5" customHeight="1" x14ac:dyDescent="0.2">
      <c r="A380" s="17">
        <v>378</v>
      </c>
      <c r="B380" s="27" t="s">
        <v>150</v>
      </c>
      <c r="C380" s="27" t="s">
        <v>149</v>
      </c>
      <c r="D380" s="27" t="s">
        <v>11</v>
      </c>
      <c r="E380" s="19">
        <v>1</v>
      </c>
      <c r="F380" s="20"/>
    </row>
    <row r="381" spans="1:9" ht="25.5" customHeight="1" x14ac:dyDescent="0.2">
      <c r="A381" s="17">
        <v>379</v>
      </c>
      <c r="B381" s="27" t="s">
        <v>115</v>
      </c>
      <c r="C381" s="27" t="s">
        <v>114</v>
      </c>
      <c r="D381" s="27" t="s">
        <v>11</v>
      </c>
      <c r="E381" s="19">
        <v>1</v>
      </c>
      <c r="F381" s="20"/>
    </row>
    <row r="382" spans="1:9" ht="25.5" customHeight="1" x14ac:dyDescent="0.2">
      <c r="A382" s="17">
        <v>380</v>
      </c>
      <c r="B382" s="27" t="s">
        <v>116</v>
      </c>
      <c r="C382" s="27" t="s">
        <v>114</v>
      </c>
      <c r="D382" s="27" t="s">
        <v>11</v>
      </c>
      <c r="E382" s="19">
        <v>1</v>
      </c>
      <c r="F382" s="20"/>
    </row>
    <row r="383" spans="1:9" ht="25.5" customHeight="1" x14ac:dyDescent="0.2">
      <c r="A383" s="17">
        <v>381</v>
      </c>
      <c r="B383" s="27" t="s">
        <v>143</v>
      </c>
      <c r="C383" s="27" t="s">
        <v>142</v>
      </c>
      <c r="D383" s="27" t="s">
        <v>11</v>
      </c>
      <c r="E383" s="19">
        <v>1</v>
      </c>
      <c r="F383" s="20"/>
    </row>
    <row r="384" spans="1:9" ht="25.5" customHeight="1" x14ac:dyDescent="0.2">
      <c r="A384" s="17">
        <v>382</v>
      </c>
      <c r="B384" s="27" t="s">
        <v>135</v>
      </c>
      <c r="C384" s="27" t="s">
        <v>134</v>
      </c>
      <c r="D384" s="27" t="s">
        <v>11</v>
      </c>
      <c r="E384" s="19">
        <v>1</v>
      </c>
      <c r="F384" s="20"/>
    </row>
    <row r="385" spans="1:9" ht="25.5" customHeight="1" x14ac:dyDescent="0.2">
      <c r="A385" s="17">
        <v>383</v>
      </c>
      <c r="B385" s="27" t="s">
        <v>137</v>
      </c>
      <c r="C385" s="27" t="s">
        <v>136</v>
      </c>
      <c r="D385" s="27" t="s">
        <v>11</v>
      </c>
      <c r="E385" s="19">
        <v>1</v>
      </c>
      <c r="F385" s="20"/>
    </row>
    <row r="386" spans="1:9" ht="25.5" customHeight="1" x14ac:dyDescent="0.2">
      <c r="A386" s="17">
        <v>384</v>
      </c>
      <c r="B386" s="27" t="s">
        <v>139</v>
      </c>
      <c r="C386" s="27" t="s">
        <v>138</v>
      </c>
      <c r="D386" s="27" t="s">
        <v>11</v>
      </c>
      <c r="E386" s="19">
        <v>1</v>
      </c>
      <c r="F386" s="20"/>
    </row>
    <row r="387" spans="1:9" ht="25.5" customHeight="1" x14ac:dyDescent="0.2">
      <c r="A387" s="17">
        <v>385</v>
      </c>
      <c r="B387" s="27" t="s">
        <v>140</v>
      </c>
      <c r="C387" s="27" t="s">
        <v>138</v>
      </c>
      <c r="D387" s="27" t="s">
        <v>11</v>
      </c>
      <c r="E387" s="19">
        <v>1</v>
      </c>
      <c r="F387" s="20"/>
    </row>
    <row r="388" spans="1:9" ht="25.5" customHeight="1" x14ac:dyDescent="0.2">
      <c r="A388" s="17">
        <v>386</v>
      </c>
      <c r="B388" s="27" t="s">
        <v>141</v>
      </c>
      <c r="C388" s="27" t="s">
        <v>138</v>
      </c>
      <c r="D388" s="27" t="s">
        <v>11</v>
      </c>
      <c r="E388" s="19">
        <v>1</v>
      </c>
      <c r="F388" s="20"/>
      <c r="I388" s="4" t="b">
        <f>INT(F386*100)=(F386*100)</f>
        <v>1</v>
      </c>
    </row>
    <row r="389" spans="1:9" ht="25.5" customHeight="1" x14ac:dyDescent="0.2">
      <c r="A389" s="17">
        <v>387</v>
      </c>
      <c r="B389" s="27" t="s">
        <v>130</v>
      </c>
      <c r="C389" s="27" t="s">
        <v>129</v>
      </c>
      <c r="D389" s="27" t="s">
        <v>11</v>
      </c>
      <c r="E389" s="19">
        <v>1</v>
      </c>
      <c r="F389" s="20"/>
    </row>
    <row r="390" spans="1:9" ht="25.5" customHeight="1" x14ac:dyDescent="0.2">
      <c r="A390" s="17">
        <v>388</v>
      </c>
      <c r="B390" s="27" t="s">
        <v>132</v>
      </c>
      <c r="C390" s="27" t="s">
        <v>131</v>
      </c>
      <c r="D390" s="27" t="s">
        <v>11</v>
      </c>
      <c r="E390" s="19">
        <v>1</v>
      </c>
      <c r="F390" s="20"/>
    </row>
    <row r="391" spans="1:9" ht="25.5" customHeight="1" x14ac:dyDescent="0.2">
      <c r="A391" s="17">
        <v>389</v>
      </c>
      <c r="B391" s="27" t="s">
        <v>94</v>
      </c>
      <c r="C391" s="27" t="s">
        <v>92</v>
      </c>
      <c r="D391" s="27" t="s">
        <v>93</v>
      </c>
      <c r="E391" s="19">
        <v>1</v>
      </c>
      <c r="F391" s="20"/>
      <c r="I391" s="4" t="b">
        <f>INT(F389*100)=(F389*100)</f>
        <v>1</v>
      </c>
    </row>
    <row r="392" spans="1:9" ht="25.5" customHeight="1" x14ac:dyDescent="0.2">
      <c r="A392" s="17">
        <v>390</v>
      </c>
      <c r="B392" s="27" t="s">
        <v>97</v>
      </c>
      <c r="C392" s="27" t="s">
        <v>96</v>
      </c>
      <c r="D392" s="27" t="s">
        <v>11</v>
      </c>
      <c r="E392" s="19">
        <v>1</v>
      </c>
      <c r="F392" s="20"/>
    </row>
    <row r="393" spans="1:9" ht="25.5" customHeight="1" x14ac:dyDescent="0.2">
      <c r="A393" s="17">
        <v>391</v>
      </c>
      <c r="B393" s="27" t="s">
        <v>99</v>
      </c>
      <c r="C393" s="27" t="s">
        <v>98</v>
      </c>
      <c r="D393" s="27" t="s">
        <v>11</v>
      </c>
      <c r="E393" s="19">
        <v>1</v>
      </c>
      <c r="F393" s="20"/>
    </row>
    <row r="394" spans="1:9" ht="25.5" customHeight="1" x14ac:dyDescent="0.2">
      <c r="A394" s="17">
        <v>392</v>
      </c>
      <c r="B394" s="27" t="s">
        <v>126</v>
      </c>
      <c r="C394" s="27" t="s">
        <v>125</v>
      </c>
      <c r="D394" s="27" t="s">
        <v>11</v>
      </c>
      <c r="E394" s="19">
        <v>1</v>
      </c>
      <c r="F394" s="20"/>
    </row>
    <row r="395" spans="1:9" ht="25.5" customHeight="1" x14ac:dyDescent="0.2">
      <c r="A395" s="17">
        <v>393</v>
      </c>
      <c r="B395" s="27" t="s">
        <v>128</v>
      </c>
      <c r="C395" s="27" t="s">
        <v>127</v>
      </c>
      <c r="D395" s="27" t="s">
        <v>11</v>
      </c>
      <c r="E395" s="19">
        <v>1</v>
      </c>
      <c r="F395" s="20"/>
      <c r="I395" s="4" t="b">
        <f>INT(F393*100)=(F393*100)</f>
        <v>1</v>
      </c>
    </row>
    <row r="396" spans="1:9" ht="25.5" customHeight="1" x14ac:dyDescent="0.2">
      <c r="A396" s="17">
        <v>394</v>
      </c>
      <c r="B396" s="27" t="s">
        <v>122</v>
      </c>
      <c r="C396" s="27" t="s">
        <v>121</v>
      </c>
      <c r="D396" s="27" t="s">
        <v>11</v>
      </c>
      <c r="E396" s="19">
        <v>1</v>
      </c>
      <c r="F396" s="20"/>
    </row>
    <row r="397" spans="1:9" ht="25.5" customHeight="1" x14ac:dyDescent="0.2">
      <c r="A397" s="17">
        <v>395</v>
      </c>
      <c r="B397" s="27" t="s">
        <v>170</v>
      </c>
      <c r="C397" s="27" t="s">
        <v>169</v>
      </c>
      <c r="D397" s="27" t="s">
        <v>11</v>
      </c>
      <c r="E397" s="19">
        <v>1</v>
      </c>
      <c r="F397" s="20"/>
    </row>
    <row r="398" spans="1:9" ht="25.5" customHeight="1" x14ac:dyDescent="0.2">
      <c r="A398" s="17">
        <v>396</v>
      </c>
      <c r="B398" s="28" t="str">
        <f>"G-129-60-001"</f>
        <v>G-129-60-001</v>
      </c>
      <c r="C398" s="28" t="s">
        <v>169</v>
      </c>
      <c r="D398" s="28" t="s">
        <v>11</v>
      </c>
      <c r="E398" s="19">
        <v>1</v>
      </c>
      <c r="F398" s="20"/>
    </row>
    <row r="399" spans="1:9" ht="25.5" customHeight="1" x14ac:dyDescent="0.2">
      <c r="A399" s="17">
        <v>397</v>
      </c>
      <c r="B399" s="27" t="s">
        <v>174</v>
      </c>
      <c r="C399" s="27" t="s">
        <v>173</v>
      </c>
      <c r="D399" s="27" t="s">
        <v>11</v>
      </c>
      <c r="E399" s="19">
        <v>1</v>
      </c>
      <c r="F399" s="20"/>
    </row>
    <row r="400" spans="1:9" ht="25.5" customHeight="1" x14ac:dyDescent="0.2">
      <c r="A400" s="17">
        <v>398</v>
      </c>
      <c r="B400" s="27" t="s">
        <v>177</v>
      </c>
      <c r="C400" s="27" t="s">
        <v>176</v>
      </c>
      <c r="D400" s="27" t="s">
        <v>11</v>
      </c>
      <c r="E400" s="19">
        <v>1</v>
      </c>
      <c r="F400" s="20"/>
    </row>
    <row r="401" spans="1:9" ht="25.5" customHeight="1" x14ac:dyDescent="0.2">
      <c r="A401" s="17">
        <v>399</v>
      </c>
      <c r="B401" s="27" t="s">
        <v>179</v>
      </c>
      <c r="C401" s="27" t="s">
        <v>178</v>
      </c>
      <c r="D401" s="27" t="s">
        <v>11</v>
      </c>
      <c r="E401" s="19">
        <v>1</v>
      </c>
      <c r="F401" s="20"/>
    </row>
    <row r="402" spans="1:9" ht="25.5" customHeight="1" x14ac:dyDescent="0.2">
      <c r="A402" s="17">
        <v>400</v>
      </c>
      <c r="B402" s="27" t="s">
        <v>101</v>
      </c>
      <c r="C402" s="27" t="s">
        <v>100</v>
      </c>
      <c r="D402" s="27" t="s">
        <v>11</v>
      </c>
      <c r="E402" s="19">
        <v>1</v>
      </c>
      <c r="F402" s="20"/>
    </row>
    <row r="403" spans="1:9" ht="25.5" customHeight="1" x14ac:dyDescent="0.2">
      <c r="A403" s="17">
        <v>401</v>
      </c>
      <c r="B403" s="27" t="s">
        <v>105</v>
      </c>
      <c r="C403" s="27" t="s">
        <v>104</v>
      </c>
      <c r="D403" s="27" t="s">
        <v>11</v>
      </c>
      <c r="E403" s="19">
        <v>1</v>
      </c>
      <c r="F403" s="20"/>
    </row>
    <row r="404" spans="1:9" ht="25.5" customHeight="1" x14ac:dyDescent="0.2">
      <c r="A404" s="17">
        <v>402</v>
      </c>
      <c r="B404" s="27" t="s">
        <v>103</v>
      </c>
      <c r="C404" s="27" t="s">
        <v>102</v>
      </c>
      <c r="D404" s="27" t="s">
        <v>11</v>
      </c>
      <c r="E404" s="19">
        <v>1</v>
      </c>
      <c r="F404" s="20"/>
    </row>
    <row r="405" spans="1:9" ht="25.5" customHeight="1" x14ac:dyDescent="0.2">
      <c r="A405" s="17">
        <v>403</v>
      </c>
      <c r="B405" s="27" t="s">
        <v>111</v>
      </c>
      <c r="C405" s="27" t="s">
        <v>110</v>
      </c>
      <c r="D405" s="27" t="s">
        <v>11</v>
      </c>
      <c r="E405" s="19">
        <v>1</v>
      </c>
      <c r="F405" s="20"/>
    </row>
    <row r="406" spans="1:9" ht="25.5" customHeight="1" x14ac:dyDescent="0.2">
      <c r="A406" s="17">
        <v>404</v>
      </c>
      <c r="B406" s="27" t="s">
        <v>107</v>
      </c>
      <c r="C406" s="27" t="s">
        <v>106</v>
      </c>
      <c r="D406" s="27" t="s">
        <v>11</v>
      </c>
      <c r="E406" s="19">
        <v>1</v>
      </c>
      <c r="F406" s="20"/>
    </row>
    <row r="407" spans="1:9" ht="25.5" customHeight="1" x14ac:dyDescent="0.2">
      <c r="A407" s="17">
        <v>405</v>
      </c>
      <c r="B407" s="27" t="s">
        <v>180</v>
      </c>
      <c r="C407" s="27" t="s">
        <v>86</v>
      </c>
      <c r="D407" s="27" t="s">
        <v>11</v>
      </c>
      <c r="E407" s="19">
        <v>1</v>
      </c>
      <c r="F407" s="20"/>
    </row>
    <row r="408" spans="1:9" ht="25.5" customHeight="1" x14ac:dyDescent="0.2">
      <c r="A408" s="17">
        <v>406</v>
      </c>
      <c r="B408" s="28" t="str">
        <f>"I6620002S02"</f>
        <v>I6620002S02</v>
      </c>
      <c r="C408" s="28" t="s">
        <v>505</v>
      </c>
      <c r="D408" s="28" t="s">
        <v>11</v>
      </c>
      <c r="E408" s="19">
        <v>1</v>
      </c>
      <c r="F408" s="20"/>
    </row>
    <row r="409" spans="1:9" ht="25.5" customHeight="1" x14ac:dyDescent="0.2">
      <c r="A409" s="17">
        <v>407</v>
      </c>
      <c r="B409" s="27" t="s">
        <v>243</v>
      </c>
      <c r="C409" s="27" t="s">
        <v>242</v>
      </c>
      <c r="D409" s="27" t="s">
        <v>11</v>
      </c>
      <c r="E409" s="19">
        <v>1</v>
      </c>
      <c r="F409" s="20"/>
    </row>
    <row r="410" spans="1:9" ht="25.5" customHeight="1" x14ac:dyDescent="0.2">
      <c r="A410" s="17">
        <v>408</v>
      </c>
      <c r="B410" s="27" t="s">
        <v>443</v>
      </c>
      <c r="C410" s="27" t="s">
        <v>442</v>
      </c>
      <c r="D410" s="27" t="s">
        <v>11</v>
      </c>
      <c r="E410" s="19">
        <v>1</v>
      </c>
      <c r="F410" s="20"/>
    </row>
    <row r="411" spans="1:9" ht="25.5" customHeight="1" x14ac:dyDescent="0.2">
      <c r="A411" s="17">
        <v>409</v>
      </c>
      <c r="B411" s="27" t="s">
        <v>184</v>
      </c>
      <c r="C411" s="27" t="s">
        <v>183</v>
      </c>
      <c r="D411" s="27" t="s">
        <v>11</v>
      </c>
      <c r="E411" s="19">
        <v>1</v>
      </c>
      <c r="F411" s="20"/>
    </row>
    <row r="412" spans="1:9" ht="25.5" customHeight="1" x14ac:dyDescent="0.2">
      <c r="A412" s="17">
        <v>410</v>
      </c>
      <c r="B412" s="27" t="s">
        <v>52</v>
      </c>
      <c r="C412" s="27" t="s">
        <v>51</v>
      </c>
      <c r="D412" s="27" t="s">
        <v>11</v>
      </c>
      <c r="E412" s="19">
        <v>1</v>
      </c>
      <c r="F412" s="20"/>
    </row>
    <row r="413" spans="1:9" ht="25.5" customHeight="1" x14ac:dyDescent="0.2">
      <c r="A413" s="17">
        <v>411</v>
      </c>
      <c r="B413" s="27" t="s">
        <v>368</v>
      </c>
      <c r="C413" s="27" t="s">
        <v>367</v>
      </c>
      <c r="D413" s="27" t="s">
        <v>11</v>
      </c>
      <c r="E413" s="19">
        <v>1</v>
      </c>
      <c r="F413" s="20"/>
      <c r="I413" s="4" t="b">
        <f>INT(F411*100)=(F411*100)</f>
        <v>1</v>
      </c>
    </row>
    <row r="414" spans="1:9" ht="25.5" customHeight="1" x14ac:dyDescent="0.2">
      <c r="A414" s="17">
        <v>412</v>
      </c>
      <c r="B414" s="27" t="s">
        <v>53</v>
      </c>
      <c r="C414" s="27" t="s">
        <v>51</v>
      </c>
      <c r="D414" s="27" t="s">
        <v>11</v>
      </c>
      <c r="E414" s="19">
        <v>1</v>
      </c>
      <c r="F414" s="20"/>
    </row>
    <row r="415" spans="1:9" ht="25.5" customHeight="1" x14ac:dyDescent="0.2">
      <c r="A415" s="17">
        <v>413</v>
      </c>
      <c r="B415" s="27" t="s">
        <v>346</v>
      </c>
      <c r="C415" s="27" t="s">
        <v>345</v>
      </c>
      <c r="D415" s="27" t="s">
        <v>11</v>
      </c>
      <c r="E415" s="19">
        <v>1</v>
      </c>
      <c r="F415" s="20"/>
    </row>
    <row r="416" spans="1:9" ht="25.5" customHeight="1" x14ac:dyDescent="0.2">
      <c r="A416" s="17">
        <v>414</v>
      </c>
      <c r="B416" s="27" t="s">
        <v>342</v>
      </c>
      <c r="C416" s="27" t="s">
        <v>341</v>
      </c>
      <c r="D416" s="27" t="s">
        <v>11</v>
      </c>
      <c r="E416" s="19">
        <v>1</v>
      </c>
      <c r="F416" s="20"/>
      <c r="I416" s="4" t="b">
        <f>INT(F414*100)=(F414*100)</f>
        <v>1</v>
      </c>
    </row>
    <row r="417" spans="1:9" ht="25.5" customHeight="1" x14ac:dyDescent="0.2">
      <c r="A417" s="17">
        <v>415</v>
      </c>
      <c r="B417" s="27" t="s">
        <v>340</v>
      </c>
      <c r="C417" s="27" t="s">
        <v>339</v>
      </c>
      <c r="D417" s="27" t="s">
        <v>11</v>
      </c>
      <c r="E417" s="19">
        <v>1</v>
      </c>
      <c r="F417" s="20"/>
    </row>
    <row r="418" spans="1:9" ht="25.5" customHeight="1" x14ac:dyDescent="0.2">
      <c r="A418" s="17">
        <v>416</v>
      </c>
      <c r="B418" s="27" t="s">
        <v>338</v>
      </c>
      <c r="C418" s="27" t="s">
        <v>337</v>
      </c>
      <c r="D418" s="27" t="s">
        <v>11</v>
      </c>
      <c r="E418" s="19">
        <v>1</v>
      </c>
      <c r="F418" s="20"/>
    </row>
    <row r="419" spans="1:9" ht="25.5" customHeight="1" x14ac:dyDescent="0.2">
      <c r="A419" s="17">
        <v>417</v>
      </c>
      <c r="B419" s="27" t="s">
        <v>360</v>
      </c>
      <c r="C419" s="27" t="s">
        <v>359</v>
      </c>
      <c r="D419" s="27" t="s">
        <v>11</v>
      </c>
      <c r="E419" s="19">
        <v>1</v>
      </c>
      <c r="F419" s="20"/>
    </row>
    <row r="420" spans="1:9" ht="25.5" customHeight="1" x14ac:dyDescent="0.2">
      <c r="A420" s="17">
        <v>418</v>
      </c>
      <c r="B420" s="27" t="s">
        <v>344</v>
      </c>
      <c r="C420" s="27" t="s">
        <v>343</v>
      </c>
      <c r="D420" s="27" t="s">
        <v>11</v>
      </c>
      <c r="E420" s="19">
        <v>1</v>
      </c>
      <c r="F420" s="20"/>
      <c r="I420" s="4" t="b">
        <f>INT(F418*100)=(F418*100)</f>
        <v>1</v>
      </c>
    </row>
    <row r="421" spans="1:9" ht="25.5" customHeight="1" x14ac:dyDescent="0.2">
      <c r="A421" s="17">
        <v>419</v>
      </c>
      <c r="B421" s="27" t="s">
        <v>30</v>
      </c>
      <c r="C421" s="27" t="s">
        <v>29</v>
      </c>
      <c r="D421" s="27" t="s">
        <v>11</v>
      </c>
      <c r="E421" s="19">
        <v>1</v>
      </c>
      <c r="F421" s="20"/>
    </row>
    <row r="422" spans="1:9" ht="25.5" customHeight="1" x14ac:dyDescent="0.2">
      <c r="A422" s="17">
        <v>420</v>
      </c>
      <c r="B422" s="27" t="s">
        <v>31</v>
      </c>
      <c r="C422" s="27" t="s">
        <v>29</v>
      </c>
      <c r="D422" s="27" t="s">
        <v>11</v>
      </c>
      <c r="E422" s="19">
        <v>1</v>
      </c>
      <c r="F422" s="20"/>
    </row>
    <row r="423" spans="1:9" ht="25.5" customHeight="1" x14ac:dyDescent="0.2">
      <c r="A423" s="17">
        <v>421</v>
      </c>
      <c r="B423" s="27" t="s">
        <v>33</v>
      </c>
      <c r="C423" s="27" t="s">
        <v>32</v>
      </c>
      <c r="D423" s="27" t="s">
        <v>11</v>
      </c>
      <c r="E423" s="19">
        <v>1</v>
      </c>
      <c r="F423" s="20"/>
    </row>
    <row r="424" spans="1:9" ht="25.5" customHeight="1" x14ac:dyDescent="0.2">
      <c r="A424" s="17">
        <v>422</v>
      </c>
      <c r="B424" s="27" t="s">
        <v>358</v>
      </c>
      <c r="C424" s="27" t="s">
        <v>357</v>
      </c>
      <c r="D424" s="27" t="s">
        <v>11</v>
      </c>
      <c r="E424" s="19">
        <v>1</v>
      </c>
      <c r="F424" s="20"/>
    </row>
    <row r="425" spans="1:9" ht="25.5" customHeight="1" x14ac:dyDescent="0.2">
      <c r="A425" s="17">
        <v>423</v>
      </c>
      <c r="B425" s="28" t="str">
        <f>"X1BL008193007"</f>
        <v>X1BL008193007</v>
      </c>
      <c r="C425" s="28" t="s">
        <v>506</v>
      </c>
      <c r="D425" s="28" t="s">
        <v>11</v>
      </c>
      <c r="E425" s="19">
        <v>1</v>
      </c>
      <c r="F425" s="20"/>
    </row>
    <row r="426" spans="1:9" ht="25.5" customHeight="1" x14ac:dyDescent="0.2">
      <c r="A426" s="17">
        <v>424</v>
      </c>
      <c r="B426" s="21"/>
      <c r="C426" s="29" t="s">
        <v>564</v>
      </c>
      <c r="D426" s="30" t="s">
        <v>565</v>
      </c>
      <c r="E426" s="19">
        <v>1</v>
      </c>
      <c r="F426" s="20"/>
    </row>
    <row r="427" spans="1:9" ht="25.5" customHeight="1" x14ac:dyDescent="0.2">
      <c r="A427" s="17">
        <v>425</v>
      </c>
      <c r="B427" s="18"/>
      <c r="C427" s="31" t="s">
        <v>566</v>
      </c>
      <c r="D427" s="30" t="s">
        <v>567</v>
      </c>
      <c r="E427" s="19">
        <v>1</v>
      </c>
      <c r="F427" s="20"/>
    </row>
    <row r="428" spans="1:9" ht="25.5" customHeight="1" x14ac:dyDescent="0.2">
      <c r="A428" s="17">
        <v>426</v>
      </c>
      <c r="B428" s="21"/>
      <c r="C428" s="31" t="s">
        <v>568</v>
      </c>
      <c r="D428" s="30" t="s">
        <v>567</v>
      </c>
      <c r="E428" s="19">
        <v>1</v>
      </c>
      <c r="F428" s="20"/>
    </row>
    <row r="429" spans="1:9" ht="25.5" customHeight="1" x14ac:dyDescent="0.2">
      <c r="A429" s="17">
        <v>427</v>
      </c>
      <c r="B429" s="18"/>
      <c r="C429" s="31" t="s">
        <v>569</v>
      </c>
      <c r="D429" s="30" t="s">
        <v>567</v>
      </c>
      <c r="E429" s="19">
        <v>1</v>
      </c>
      <c r="F429" s="20"/>
    </row>
    <row r="430" spans="1:9" ht="25.5" customHeight="1" x14ac:dyDescent="0.2">
      <c r="A430" s="17">
        <v>428</v>
      </c>
      <c r="B430" s="21"/>
      <c r="C430" s="31" t="s">
        <v>570</v>
      </c>
      <c r="D430" s="30" t="s">
        <v>567</v>
      </c>
      <c r="E430" s="19">
        <v>1</v>
      </c>
      <c r="F430" s="20"/>
    </row>
    <row r="431" spans="1:9" ht="25.5" customHeight="1" x14ac:dyDescent="0.2">
      <c r="A431" s="17">
        <v>429</v>
      </c>
      <c r="B431" s="18"/>
      <c r="C431" s="31" t="s">
        <v>571</v>
      </c>
      <c r="D431" s="30" t="s">
        <v>567</v>
      </c>
      <c r="E431" s="19">
        <v>1</v>
      </c>
      <c r="F431" s="20"/>
    </row>
    <row r="432" spans="1:9" s="8" customFormat="1" ht="15" customHeight="1" x14ac:dyDescent="0.2">
      <c r="A432" s="32" t="s">
        <v>10</v>
      </c>
      <c r="B432" s="33"/>
      <c r="C432" s="33"/>
      <c r="D432" s="33"/>
      <c r="E432" s="9"/>
      <c r="F432" s="10"/>
    </row>
  </sheetData>
  <mergeCells count="1">
    <mergeCell ref="A432:D432"/>
  </mergeCells>
  <conditionalFormatting sqref="B3:B425">
    <cfRule type="duplicateValues" dxfId="0" priority="1"/>
  </conditionalFormatting>
  <dataValidations disablePrompts="1" count="1">
    <dataValidation type="custom" allowBlank="1" showInputMessage="1" showErrorMessage="1" errorTitle="Error" error="Molimo Vas da upišete na dvije decimale" prompt="Molimo Vas da upisujete cijenu na dvije decimale." sqref="F3:F431" xr:uid="{00000000-0002-0000-0000-000000000000}">
      <formula1>INT(F3*100)=(F3*100)</formula1>
    </dataValidation>
  </dataValidations>
  <pageMargins left="0.31496062992125984" right="0.27559055118110237" top="0.56000000000000005" bottom="0.31496062992125984" header="0.19" footer="0.19685039370078741"/>
  <pageSetup paperSize="9" scale="53" orientation="portrait" verticalDpi="598" r:id="rId1"/>
  <headerFooter>
    <oddHeader>&amp;L&amp;"Arial,Uobičajeno"GRUPA 4 - SERVIS, POPRAVAK I REZERVNI DIJELOVI SPECIJALNIH VOZILA I STROJEVA ZA PRANJE I ČIŠĆENJE JAVNIH PROMETNIH POVRŠINA MARKI LADOG
&amp;K0000002025-534
Troškovnik ver. 0&amp;R&amp;"Arial,Uobičajeno"&amp;P/&amp;N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Ivana Rakić</cp:lastModifiedBy>
  <cp:lastPrinted>2025-03-26T10:45:04Z</cp:lastPrinted>
  <dcterms:created xsi:type="dcterms:W3CDTF">2021-08-23T11:43:29Z</dcterms:created>
  <dcterms:modified xsi:type="dcterms:W3CDTF">2025-06-17T08:36:24Z</dcterms:modified>
</cp:coreProperties>
</file>